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БЪЯВЛЕНИЕ" sheetId="8" r:id="rId1"/>
  </sheets>
  <calcPr calcId="152511"/>
</workbook>
</file>

<file path=xl/calcChain.xml><?xml version="1.0" encoding="utf-8"?>
<calcChain xmlns="http://schemas.openxmlformats.org/spreadsheetml/2006/main">
  <c r="E84" i="8" l="1"/>
  <c r="E83" i="8"/>
  <c r="E82" i="8"/>
  <c r="E81" i="8"/>
  <c r="K74" i="8"/>
  <c r="K73" i="8"/>
  <c r="K49" i="8"/>
  <c r="K42" i="8"/>
  <c r="N74" i="8"/>
  <c r="M74" i="8"/>
  <c r="J74" i="8"/>
  <c r="I74" i="8"/>
  <c r="N72" i="8"/>
  <c r="N69" i="8" s="1"/>
  <c r="N73" i="8" s="1"/>
  <c r="K72" i="8"/>
  <c r="M71" i="8"/>
  <c r="K71" i="8"/>
  <c r="M70" i="8"/>
  <c r="M69" i="8" s="1"/>
  <c r="M73" i="8" s="1"/>
  <c r="K70" i="8"/>
  <c r="K69" i="8"/>
  <c r="J69" i="8"/>
  <c r="I69" i="8"/>
  <c r="I73" i="8" s="1"/>
  <c r="F69" i="8"/>
  <c r="E69" i="8"/>
  <c r="M68" i="8"/>
  <c r="K68" i="8"/>
  <c r="N67" i="8"/>
  <c r="K67" i="8"/>
  <c r="N66" i="8"/>
  <c r="K66" i="8"/>
  <c r="N65" i="8"/>
  <c r="K65" i="8"/>
  <c r="N64" i="8"/>
  <c r="K64" i="8"/>
  <c r="K63" i="8"/>
  <c r="N62" i="8"/>
  <c r="K62" i="8"/>
  <c r="M61" i="8"/>
  <c r="K61" i="8"/>
  <c r="M60" i="8"/>
  <c r="M58" i="8" s="1"/>
  <c r="K60" i="8"/>
  <c r="N59" i="8"/>
  <c r="K59" i="8"/>
  <c r="N58" i="8"/>
  <c r="J58" i="8"/>
  <c r="J73" i="8" s="1"/>
  <c r="I58" i="8"/>
  <c r="K58" i="8" s="1"/>
  <c r="F58" i="8"/>
  <c r="E58" i="8"/>
  <c r="M57" i="8"/>
  <c r="K57" i="8"/>
  <c r="M56" i="8"/>
  <c r="K56" i="8"/>
  <c r="M55" i="8"/>
  <c r="K55" i="8"/>
  <c r="M54" i="8"/>
  <c r="K54" i="8"/>
  <c r="M53" i="8"/>
  <c r="K53" i="8"/>
  <c r="M52" i="8"/>
  <c r="K52" i="8"/>
  <c r="M51" i="8"/>
  <c r="K51" i="8"/>
  <c r="K50" i="8" s="1"/>
  <c r="N50" i="8"/>
  <c r="M50" i="8"/>
  <c r="J50" i="8"/>
  <c r="I50" i="8"/>
  <c r="F50" i="8"/>
  <c r="E50" i="8"/>
  <c r="N48" i="8"/>
  <c r="N47" i="8" s="1"/>
  <c r="N46" i="8" s="1"/>
  <c r="N49" i="8" s="1"/>
  <c r="K48" i="8"/>
  <c r="M47" i="8"/>
  <c r="M46" i="8" s="1"/>
  <c r="K47" i="8"/>
  <c r="J47" i="8"/>
  <c r="I47" i="8"/>
  <c r="F47" i="8"/>
  <c r="F46" i="8" s="1"/>
  <c r="E47" i="8"/>
  <c r="K46" i="8"/>
  <c r="J46" i="8"/>
  <c r="J49" i="8" s="1"/>
  <c r="I46" i="8"/>
  <c r="E46" i="8"/>
  <c r="M45" i="8"/>
  <c r="M43" i="8" s="1"/>
  <c r="K45" i="8"/>
  <c r="M44" i="8"/>
  <c r="K44" i="8"/>
  <c r="K43" i="8" s="1"/>
  <c r="N43" i="8"/>
  <c r="J43" i="8"/>
  <c r="I43" i="8"/>
  <c r="I49" i="8" s="1"/>
  <c r="F43" i="8"/>
  <c r="E43" i="8"/>
  <c r="E86" i="8" l="1"/>
  <c r="E87" i="8" s="1"/>
  <c r="E89" i="8" s="1"/>
  <c r="M49" i="8"/>
  <c r="N41" i="8" l="1"/>
  <c r="K41" i="8"/>
  <c r="M40" i="8"/>
  <c r="K40" i="8"/>
  <c r="M39" i="8"/>
  <c r="K39" i="8"/>
  <c r="M38" i="8"/>
  <c r="K38" i="8"/>
  <c r="M37" i="8"/>
  <c r="K37" i="8"/>
  <c r="N36" i="8"/>
  <c r="K36" i="8"/>
  <c r="M35" i="8"/>
  <c r="K35" i="8"/>
  <c r="M34" i="8"/>
  <c r="K34" i="8"/>
  <c r="M33" i="8"/>
  <c r="M29" i="8" s="1"/>
  <c r="K33" i="8"/>
  <c r="M32" i="8"/>
  <c r="K32" i="8"/>
  <c r="N31" i="8"/>
  <c r="K31" i="8"/>
  <c r="M30" i="8"/>
  <c r="K30" i="8"/>
  <c r="K29" i="8" s="1"/>
  <c r="N29" i="8"/>
  <c r="J29" i="8"/>
  <c r="J42" i="8" s="1"/>
  <c r="I29" i="8"/>
  <c r="I42" i="8" s="1"/>
  <c r="F29" i="8"/>
  <c r="E29" i="8"/>
  <c r="N28" i="8"/>
  <c r="K28" i="8"/>
  <c r="N27" i="8"/>
  <c r="K27" i="8"/>
  <c r="M26" i="8"/>
  <c r="K26" i="8"/>
  <c r="M25" i="8"/>
  <c r="K25" i="8"/>
  <c r="N24" i="8"/>
  <c r="M24" i="8"/>
  <c r="J24" i="8"/>
  <c r="K24" i="8" s="1"/>
  <c r="I24" i="8"/>
  <c r="F24" i="8"/>
  <c r="E24" i="8"/>
  <c r="N23" i="8"/>
  <c r="K23" i="8"/>
  <c r="N22" i="8"/>
  <c r="N14" i="8" s="1"/>
  <c r="K22" i="8"/>
  <c r="N21" i="8"/>
  <c r="K21" i="8"/>
  <c r="M20" i="8"/>
  <c r="J20" i="8"/>
  <c r="K20" i="8" s="1"/>
  <c r="M19" i="8"/>
  <c r="K19" i="8"/>
  <c r="M18" i="8"/>
  <c r="K18" i="8"/>
  <c r="M17" i="8"/>
  <c r="K17" i="8"/>
  <c r="M16" i="8"/>
  <c r="K16" i="8"/>
  <c r="M15" i="8"/>
  <c r="M14" i="8" s="1"/>
  <c r="K15" i="8"/>
  <c r="J14" i="8"/>
  <c r="I14" i="8"/>
  <c r="F14" i="8"/>
  <c r="E14" i="8"/>
  <c r="Z10" i="8"/>
  <c r="Y10" i="8"/>
  <c r="X10" i="8"/>
  <c r="W10" i="8"/>
  <c r="V11" i="8"/>
  <c r="V10" i="8"/>
  <c r="U11" i="8"/>
  <c r="U10" i="8"/>
  <c r="T10" i="8"/>
  <c r="S10" i="8"/>
  <c r="R10" i="8"/>
  <c r="Q10" i="8"/>
  <c r="K14" i="8" l="1"/>
  <c r="N42" i="8"/>
  <c r="M42" i="8"/>
  <c r="N10" i="8" l="1"/>
  <c r="K10" i="8"/>
</calcChain>
</file>

<file path=xl/sharedStrings.xml><?xml version="1.0" encoding="utf-8"?>
<sst xmlns="http://schemas.openxmlformats.org/spreadsheetml/2006/main" count="279" uniqueCount="180">
  <si>
    <t>ТОО "Рудненский водоканал"</t>
  </si>
  <si>
    <t>м</t>
  </si>
  <si>
    <t>№ п/п</t>
  </si>
  <si>
    <t>Наимнование мероприятий</t>
  </si>
  <si>
    <t>Количество в натуральных показателях</t>
  </si>
  <si>
    <t>план</t>
  </si>
  <si>
    <t>факт</t>
  </si>
  <si>
    <t>Собственные средства</t>
  </si>
  <si>
    <t>причины отклонения</t>
  </si>
  <si>
    <t>Бюджетные средства</t>
  </si>
  <si>
    <t>1.1</t>
  </si>
  <si>
    <t>2.2</t>
  </si>
  <si>
    <t>1.2</t>
  </si>
  <si>
    <t>1.3</t>
  </si>
  <si>
    <t>2</t>
  </si>
  <si>
    <t>2.1</t>
  </si>
  <si>
    <t>1.4</t>
  </si>
  <si>
    <t>3</t>
  </si>
  <si>
    <t>Мероприятия по созданию новых активов</t>
  </si>
  <si>
    <t xml:space="preserve">Услуги по подаче воды по магистральным трубопроводам и распределительным сетям (питьевая, техническая вода), по отводу и очистке сточных вод 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</si>
  <si>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</si>
  <si>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</si>
  <si>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</si>
  <si>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</si>
  <si>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Информация субъекта естественной монополии об исполнении инвестиционной программы (проекта)</t>
  </si>
  <si>
    <t>Наименование регулируемых услуг (товаров, работ) и обслуживаемая территория</t>
  </si>
  <si>
    <t>Сумма инвестиционной программы (проекта), тыс.тенге</t>
  </si>
  <si>
    <t>Информация о плановых и фактических объемах предоставления регулируемых услуг (товаров, работ)</t>
  </si>
  <si>
    <t>Отчет о прибылях и убытках</t>
  </si>
  <si>
    <t>Прибыль</t>
  </si>
  <si>
    <t>Заменые средства</t>
  </si>
  <si>
    <t>Информация о фактических условиях и размерах финансирования инвестиционной программы (проекта), тыс.тенге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</si>
  <si>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</si>
  <si>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факт прошлого года</t>
  </si>
  <si>
    <t>факт текущего года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</si>
  <si>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</si>
  <si>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</si>
  <si>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в том числе:</t>
  </si>
  <si>
    <t>Услуги по подаче воды по магистральным трубопроводам и распределительным сетям (питьевая вода)</t>
  </si>
  <si>
    <t>Услуги по подаче воды по магистральным трубопроводам и распределительным сетям (техническая вода)</t>
  </si>
  <si>
    <t>Услуги по отводу о очистке сточных вод</t>
  </si>
  <si>
    <t>4</t>
  </si>
  <si>
    <t>5</t>
  </si>
  <si>
    <t>6</t>
  </si>
  <si>
    <t>9</t>
  </si>
  <si>
    <t>10</t>
  </si>
  <si>
    <t>13</t>
  </si>
  <si>
    <t>14</t>
  </si>
  <si>
    <t>17</t>
  </si>
  <si>
    <t>18</t>
  </si>
  <si>
    <t>21</t>
  </si>
  <si>
    <t>22</t>
  </si>
  <si>
    <t>Отчет о прибылях и убытках прилагается</t>
  </si>
  <si>
    <t>Ед. изм.</t>
  </si>
  <si>
    <t>ИТОГО:</t>
  </si>
  <si>
    <t>тыс. м3</t>
  </si>
  <si>
    <t>Снижение расхода электроэнергии, по годам реализации в зависимости от утвержденной инвестиционной программы</t>
  </si>
  <si>
    <t>Снижение технических потерь, аварийности, расхода электроэнергии достигнуто благодаря выполнению мероприятий в рамках инвестиционной программы</t>
  </si>
  <si>
    <t>Мероприятия по реконструкции и техническому перевооружению системы водоснабжения</t>
  </si>
  <si>
    <t>шт.</t>
  </si>
  <si>
    <t>Замена насоса №2 и всасывающего коллектора на 3 водоподъеме фильтровальной станции</t>
  </si>
  <si>
    <t>Замена насоса №14 Д320-70 на насосной станции 3-го водоподъема УВиК п.Качар</t>
  </si>
  <si>
    <t>Модернизация систем отопления и освещения фильтровальной станции</t>
  </si>
  <si>
    <t>Замена насоса №5 2 водоподъема фильтровальной станции на насос Грюндфос</t>
  </si>
  <si>
    <t>1.5</t>
  </si>
  <si>
    <t>Замена насоса №8 насосной станции 4 водоподъема (насос с 4 в/п на 5 в/п)</t>
  </si>
  <si>
    <t>1.6</t>
  </si>
  <si>
    <t>1.7</t>
  </si>
  <si>
    <t>Установка дренажных насосов в ПНС</t>
  </si>
  <si>
    <t>1.8</t>
  </si>
  <si>
    <t>Установка газобалонного оборудования на автотранспорт</t>
  </si>
  <si>
    <t>1.9</t>
  </si>
  <si>
    <t>Монтаж частотного регулирования в насосной станции п. Перцевка</t>
  </si>
  <si>
    <t>ед.</t>
  </si>
  <si>
    <t>Разработка проектно-сметной документации "Реконструкция насосной станции второго водоподъема станции №1 фильтровальной станции г.Рудного с модернизацией насосного оборудования, общей производительностью 3780 м3/час</t>
  </si>
  <si>
    <t>компл.</t>
  </si>
  <si>
    <t>Разработка проектно-сметной документации "Реконструкция насосной станции второго водоподъема станции собственных нужд фильтровальной станции г.Рудного с модернизацией насосного оборудования, общей производительностью 5760 м3/час</t>
  </si>
  <si>
    <t>2.3</t>
  </si>
  <si>
    <t>Монтаж системы видеонаблюдения на насосных станциях 4-го, 5-го водоподъемов</t>
  </si>
  <si>
    <t>2.4</t>
  </si>
  <si>
    <t>Установка расходомера счетчика Взлет на водозабор</t>
  </si>
  <si>
    <t>Мероприятия по восстановлению и поддержке существующих активов</t>
  </si>
  <si>
    <t>3.1.</t>
  </si>
  <si>
    <t>Перекладка водовода Д=600 мм по ул.Корчагина от ул. Качарская до 5-ти колодцев (левая нитка)</t>
  </si>
  <si>
    <t>3.2.</t>
  </si>
  <si>
    <t>Перекладка водовода Д=500 мм по ул.Строительной от насосной станции 4-го водоподъема до ул.Марите</t>
  </si>
  <si>
    <t>3.3.</t>
  </si>
  <si>
    <t>Замена участка водовода Д=400 мм по ул. 50 лет Октября, 116 - ул.Транспортная</t>
  </si>
  <si>
    <t>3.4.</t>
  </si>
  <si>
    <t>Замена участка водовода Д=600 мм по ул.Корчагина 117 до ул.Качарская</t>
  </si>
  <si>
    <t>3.5.</t>
  </si>
  <si>
    <t>Замена участка Качарского водовода Д=700 мм</t>
  </si>
  <si>
    <t>3.6.</t>
  </si>
  <si>
    <t>Замена водовода Д=500 мм п.Качар - левая нитка ВОС</t>
  </si>
  <si>
    <t>3.7.</t>
  </si>
  <si>
    <t>Замена участка водовода Д=400 мм по ул. 50 лет Октября, от ул.Корчагина до ул.Сандригайло</t>
  </si>
  <si>
    <t>3.8.</t>
  </si>
  <si>
    <t>Замена водовода Д=100 мм по ул.Речная - Южная п.Перцевка</t>
  </si>
  <si>
    <t>3.9.</t>
  </si>
  <si>
    <t>Замена участка водовода Д=600 мм от насосной станции 2 водоподъема до задвижки №33</t>
  </si>
  <si>
    <t>3.10.</t>
  </si>
  <si>
    <t>Замена участка водовода Д=100 мм, п.Качар 1 мкр-н от РКЦ до ж/д №45</t>
  </si>
  <si>
    <t>3.11.</t>
  </si>
  <si>
    <t>Замена участка водовода Д=400 мм с 4-го на 5 водоподъем</t>
  </si>
  <si>
    <t>3.12.</t>
  </si>
  <si>
    <t xml:space="preserve">Реконструкция кровли здания блока фильтров и отстойников 2- го в/п фильтровальной станции </t>
  </si>
  <si>
    <t>м2</t>
  </si>
  <si>
    <t>Мероприятия по реконструкции и техническому перевооружению системы технического водоснабжения</t>
  </si>
  <si>
    <t>Установка дренажного насоса в насосной станции Сергеевского гидроузла</t>
  </si>
  <si>
    <t>Замена насоса 1Д1250-125б в насосной станции Сергеевского гидроузла. Этап 1. Приобретение КТП</t>
  </si>
  <si>
    <t>2.1.</t>
  </si>
  <si>
    <t>Сети технического водоснабжения</t>
  </si>
  <si>
    <t>Замена распределительных сетей поливочного водовода Д=50-219 мм</t>
  </si>
  <si>
    <t>Мероприятия по реконструкции и техническому перевооружению системы водоотведения</t>
  </si>
  <si>
    <t>Замена насосного оборудования ГКНС - насосов №2,3 на насосы Грюндфос</t>
  </si>
  <si>
    <t>Замена насосного оборудования на КНС "АБЗ Сарбай" на насосы Грюндфос</t>
  </si>
  <si>
    <t>Замена насоса СД 160/30 в насосной метатенков очистных сооружений</t>
  </si>
  <si>
    <t>Замена насоса 5Ф/12 в хозфекальной насосной станции очистных сооружений г.Рудного</t>
  </si>
  <si>
    <t>Замена воздуходувки на очистных сооружениях</t>
  </si>
  <si>
    <t>Установка приборов учета стоков на очистных сооружениях г.Рудный и п.Качар</t>
  </si>
  <si>
    <t>Замена насоса №1 ГКНС п.Качар нан насос Грюндфос</t>
  </si>
  <si>
    <t>Автоцистерна "Питьевая бочка" на базе ГАЗ-3309</t>
  </si>
  <si>
    <t>2.2.</t>
  </si>
  <si>
    <t>Бульдозер-погрузчик Амкадор 134 на базе МТЗ</t>
  </si>
  <si>
    <t>2.3.</t>
  </si>
  <si>
    <t>Автокран г/п 25 тн МАЗ/КАМАЗ</t>
  </si>
  <si>
    <t>2.4.</t>
  </si>
  <si>
    <t>Экскаватор ЕК 14-90</t>
  </si>
  <si>
    <t>2.5.</t>
  </si>
  <si>
    <t>Самоссвал КАМАЗ 65115 г/п 15 тн</t>
  </si>
  <si>
    <t>2.6.</t>
  </si>
  <si>
    <t>Сварочный аппарат для сварки полиэтиленовых труб Д=40-160 мм, с бензиновым генератором 2,2 кВт</t>
  </si>
  <si>
    <t>2.7.</t>
  </si>
  <si>
    <t>Сварочный аппарат для сварки полиэтиленовых труб Д=90-315 мм, с бензиновым генератором 4-5 кВт</t>
  </si>
  <si>
    <t>2.8.</t>
  </si>
  <si>
    <t>Сварочный аппарат для сварки полиэтиленовых труб Д=315-630 мм, с дизельным генератором</t>
  </si>
  <si>
    <t>2.10.</t>
  </si>
  <si>
    <t>Сварочный агрегат АДД-4004</t>
  </si>
  <si>
    <t>2.11.</t>
  </si>
  <si>
    <t>Строительство утепленного бокса-ангара для автотранспорта</t>
  </si>
  <si>
    <t>Замена участка коллектора Д=600 мм правая нитка ГКНС-КОС п.Качар</t>
  </si>
  <si>
    <t>Замена участка трубопровода Д=159 мм, п.Качар КНС - правая нитка - приемная камера</t>
  </si>
  <si>
    <t>Чистка иловых площадок очистных сооружений</t>
  </si>
  <si>
    <t>на 2016 год</t>
  </si>
  <si>
    <t>2016 год</t>
  </si>
  <si>
    <t>2.1.1</t>
  </si>
  <si>
    <t>3.3</t>
  </si>
  <si>
    <t>В связи с производственной необходимостью, для обеспечения  стабильности питьевого водоснабжения</t>
  </si>
  <si>
    <t>Отклонение по цене по результатам проведенных закупок</t>
  </si>
  <si>
    <t>Отклонение по ценам приобретаемых материалов, оборудования по результатам закупок</t>
  </si>
  <si>
    <t>Отклонение по ценам приобретаемых материалов по результатам закупок</t>
  </si>
  <si>
    <t>Отклонение по ценам приобретаемых материалов  по результатам закупок</t>
  </si>
  <si>
    <t xml:space="preserve">Снижение производственных показателей связано со снижением объемов реализации по АО ССГПО </t>
  </si>
  <si>
    <t>Отклонение по  стоимости приобретенных оборудования, материалов по результатм закупок</t>
  </si>
  <si>
    <t>3 проведенных тендера не дали результатов</t>
  </si>
  <si>
    <t>В связи с производственной необходимостью - аврийная ситуация</t>
  </si>
  <si>
    <t>оклонение</t>
  </si>
  <si>
    <t>Амортиза-ция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</si>
  <si>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</si>
  <si>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</si>
  <si>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</si>
  <si>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</si>
  <si>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</si>
  <si>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</si>
  <si>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</si>
  <si>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</si>
  <si>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</si>
  <si>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</t>
  </si>
  <si>
    <t>Прибыль (убыток) до налогообложения</t>
  </si>
  <si>
    <t>Расходы по подоходному налогу</t>
  </si>
  <si>
    <t>ВСЕГО за 2016 год:</t>
  </si>
  <si>
    <t>Монтаж насосных станций с частотным регули-рованием в ПНС по ул.50 лет Октября 102, Ленина 70, Ленина 213, Корчагина 166, Сандригайло, 98</t>
  </si>
  <si>
    <t>По результатм закупок</t>
  </si>
  <si>
    <t>В связи со снижением объема предоставленных услуг, дохода, источников инвестиций</t>
  </si>
  <si>
    <t>По предписанию гос. органов</t>
  </si>
  <si>
    <t>В связи с производственной необходиомостью</t>
  </si>
  <si>
    <t>В связи с производственной необходимостью</t>
  </si>
  <si>
    <t>ТОО "Рудненский водоканал" за 2016 год</t>
  </si>
  <si>
    <t>Прибыль (убыток) после налогообложения</t>
  </si>
  <si>
    <t>Период предоставле-ния услуги в рамках инвестици-онной программы (проекта)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</si>
</sst>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/>
    <xf numFmtId="3" fontId="4" fillId="0" borderId="1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distributed" wrapText="1"/>
    </xf>
    <xf numFmtId="3" fontId="5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1" xfId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top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distributed" wrapText="1"/>
    </xf>
    <xf numFmtId="3" fontId="5" fillId="0" borderId="4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distributed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left" vertical="distributed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distributed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/>
    <xf numFmtId="3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topLeftCell="A58" zoomScaleNormal="100" workbookViewId="0">
      <selection activeCell="H50" sqref="H50:H72"/>
    </sheetView>
  </sheetViews>
  <sheetFormatPr defaultRowHeight="10.5" x14ac:dyDescent="0.2"/>
  <cols>
    <col min="1" max="1" width="4.85546875" style="3" customWidth="1"/>
    <col min="2" max="2" width="29.7109375" style="3" customWidth="1"/>
    <col min="3" max="3" width="40.7109375" style="4" customWidth="1"/>
    <col min="4" max="4" width="5.5703125" style="4" customWidth="1"/>
    <col min="5" max="6" width="7.42578125" style="4" customWidth="1"/>
    <col min="7" max="7" width="8.85546875" style="4" customWidth="1"/>
    <col min="8" max="8" width="8.28515625" style="4" customWidth="1"/>
    <col min="9" max="11" width="8" style="3" customWidth="1"/>
    <col min="12" max="12" width="26.7109375" style="4" customWidth="1"/>
    <col min="13" max="14" width="8" style="4" customWidth="1"/>
    <col min="15" max="16" width="8.140625" style="4" customWidth="1"/>
    <col min="17" max="26" width="7.7109375" style="4" customWidth="1"/>
    <col min="27" max="27" width="13.28515625" style="4" customWidth="1"/>
    <col min="28" max="28" width="12.28515625" style="4" customWidth="1"/>
    <col min="29" max="258" width="9.140625" style="4"/>
    <col min="259" max="259" width="47" style="4" customWidth="1"/>
    <col min="260" max="260" width="7.140625" style="4" customWidth="1"/>
    <col min="261" max="261" width="7.7109375" style="4" customWidth="1"/>
    <col min="262" max="262" width="13.140625" style="4" customWidth="1"/>
    <col min="263" max="263" width="8.42578125" style="4" customWidth="1"/>
    <col min="264" max="264" width="13.42578125" style="4" customWidth="1"/>
    <col min="265" max="265" width="9.42578125" style="4" customWidth="1"/>
    <col min="266" max="266" width="10.28515625" style="4" customWidth="1"/>
    <col min="267" max="267" width="10" style="4" customWidth="1"/>
    <col min="268" max="268" width="9.140625" style="4" customWidth="1"/>
    <col min="269" max="269" width="16.85546875" style="4" customWidth="1"/>
    <col min="270" max="270" width="9.140625" style="4"/>
    <col min="271" max="271" width="10.140625" style="4" bestFit="1" customWidth="1"/>
    <col min="272" max="272" width="9.85546875" style="4" bestFit="1" customWidth="1"/>
    <col min="273" max="514" width="9.140625" style="4"/>
    <col min="515" max="515" width="47" style="4" customWidth="1"/>
    <col min="516" max="516" width="7.140625" style="4" customWidth="1"/>
    <col min="517" max="517" width="7.7109375" style="4" customWidth="1"/>
    <col min="518" max="518" width="13.140625" style="4" customWidth="1"/>
    <col min="519" max="519" width="8.42578125" style="4" customWidth="1"/>
    <col min="520" max="520" width="13.42578125" style="4" customWidth="1"/>
    <col min="521" max="521" width="9.42578125" style="4" customWidth="1"/>
    <col min="522" max="522" width="10.28515625" style="4" customWidth="1"/>
    <col min="523" max="523" width="10" style="4" customWidth="1"/>
    <col min="524" max="524" width="9.140625" style="4" customWidth="1"/>
    <col min="525" max="525" width="16.85546875" style="4" customWidth="1"/>
    <col min="526" max="526" width="9.140625" style="4"/>
    <col min="527" max="527" width="10.140625" style="4" bestFit="1" customWidth="1"/>
    <col min="528" max="528" width="9.85546875" style="4" bestFit="1" customWidth="1"/>
    <col min="529" max="770" width="9.140625" style="4"/>
    <col min="771" max="771" width="47" style="4" customWidth="1"/>
    <col min="772" max="772" width="7.140625" style="4" customWidth="1"/>
    <col min="773" max="773" width="7.7109375" style="4" customWidth="1"/>
    <col min="774" max="774" width="13.140625" style="4" customWidth="1"/>
    <col min="775" max="775" width="8.42578125" style="4" customWidth="1"/>
    <col min="776" max="776" width="13.42578125" style="4" customWidth="1"/>
    <col min="777" max="777" width="9.42578125" style="4" customWidth="1"/>
    <col min="778" max="778" width="10.28515625" style="4" customWidth="1"/>
    <col min="779" max="779" width="10" style="4" customWidth="1"/>
    <col min="780" max="780" width="9.140625" style="4" customWidth="1"/>
    <col min="781" max="781" width="16.85546875" style="4" customWidth="1"/>
    <col min="782" max="782" width="9.140625" style="4"/>
    <col min="783" max="783" width="10.140625" style="4" bestFit="1" customWidth="1"/>
    <col min="784" max="784" width="9.85546875" style="4" bestFit="1" customWidth="1"/>
    <col min="785" max="1026" width="9.140625" style="4"/>
    <col min="1027" max="1027" width="47" style="4" customWidth="1"/>
    <col min="1028" max="1028" width="7.140625" style="4" customWidth="1"/>
    <col min="1029" max="1029" width="7.7109375" style="4" customWidth="1"/>
    <col min="1030" max="1030" width="13.140625" style="4" customWidth="1"/>
    <col min="1031" max="1031" width="8.42578125" style="4" customWidth="1"/>
    <col min="1032" max="1032" width="13.42578125" style="4" customWidth="1"/>
    <col min="1033" max="1033" width="9.42578125" style="4" customWidth="1"/>
    <col min="1034" max="1034" width="10.28515625" style="4" customWidth="1"/>
    <col min="1035" max="1035" width="10" style="4" customWidth="1"/>
    <col min="1036" max="1036" width="9.140625" style="4" customWidth="1"/>
    <col min="1037" max="1037" width="16.85546875" style="4" customWidth="1"/>
    <col min="1038" max="1038" width="9.140625" style="4"/>
    <col min="1039" max="1039" width="10.140625" style="4" bestFit="1" customWidth="1"/>
    <col min="1040" max="1040" width="9.85546875" style="4" bestFit="1" customWidth="1"/>
    <col min="1041" max="1282" width="9.140625" style="4"/>
    <col min="1283" max="1283" width="47" style="4" customWidth="1"/>
    <col min="1284" max="1284" width="7.140625" style="4" customWidth="1"/>
    <col min="1285" max="1285" width="7.7109375" style="4" customWidth="1"/>
    <col min="1286" max="1286" width="13.140625" style="4" customWidth="1"/>
    <col min="1287" max="1287" width="8.42578125" style="4" customWidth="1"/>
    <col min="1288" max="1288" width="13.42578125" style="4" customWidth="1"/>
    <col min="1289" max="1289" width="9.42578125" style="4" customWidth="1"/>
    <col min="1290" max="1290" width="10.28515625" style="4" customWidth="1"/>
    <col min="1291" max="1291" width="10" style="4" customWidth="1"/>
    <col min="1292" max="1292" width="9.140625" style="4" customWidth="1"/>
    <col min="1293" max="1293" width="16.85546875" style="4" customWidth="1"/>
    <col min="1294" max="1294" width="9.140625" style="4"/>
    <col min="1295" max="1295" width="10.140625" style="4" bestFit="1" customWidth="1"/>
    <col min="1296" max="1296" width="9.85546875" style="4" bestFit="1" customWidth="1"/>
    <col min="1297" max="1538" width="9.140625" style="4"/>
    <col min="1539" max="1539" width="47" style="4" customWidth="1"/>
    <col min="1540" max="1540" width="7.140625" style="4" customWidth="1"/>
    <col min="1541" max="1541" width="7.7109375" style="4" customWidth="1"/>
    <col min="1542" max="1542" width="13.140625" style="4" customWidth="1"/>
    <col min="1543" max="1543" width="8.42578125" style="4" customWidth="1"/>
    <col min="1544" max="1544" width="13.42578125" style="4" customWidth="1"/>
    <col min="1545" max="1545" width="9.42578125" style="4" customWidth="1"/>
    <col min="1546" max="1546" width="10.28515625" style="4" customWidth="1"/>
    <col min="1547" max="1547" width="10" style="4" customWidth="1"/>
    <col min="1548" max="1548" width="9.140625" style="4" customWidth="1"/>
    <col min="1549" max="1549" width="16.85546875" style="4" customWidth="1"/>
    <col min="1550" max="1550" width="9.140625" style="4"/>
    <col min="1551" max="1551" width="10.140625" style="4" bestFit="1" customWidth="1"/>
    <col min="1552" max="1552" width="9.85546875" style="4" bestFit="1" customWidth="1"/>
    <col min="1553" max="1794" width="9.140625" style="4"/>
    <col min="1795" max="1795" width="47" style="4" customWidth="1"/>
    <col min="1796" max="1796" width="7.140625" style="4" customWidth="1"/>
    <col min="1797" max="1797" width="7.7109375" style="4" customWidth="1"/>
    <col min="1798" max="1798" width="13.140625" style="4" customWidth="1"/>
    <col min="1799" max="1799" width="8.42578125" style="4" customWidth="1"/>
    <col min="1800" max="1800" width="13.42578125" style="4" customWidth="1"/>
    <col min="1801" max="1801" width="9.42578125" style="4" customWidth="1"/>
    <col min="1802" max="1802" width="10.28515625" style="4" customWidth="1"/>
    <col min="1803" max="1803" width="10" style="4" customWidth="1"/>
    <col min="1804" max="1804" width="9.140625" style="4" customWidth="1"/>
    <col min="1805" max="1805" width="16.85546875" style="4" customWidth="1"/>
    <col min="1806" max="1806" width="9.140625" style="4"/>
    <col min="1807" max="1807" width="10.140625" style="4" bestFit="1" customWidth="1"/>
    <col min="1808" max="1808" width="9.85546875" style="4" bestFit="1" customWidth="1"/>
    <col min="1809" max="2050" width="9.140625" style="4"/>
    <col min="2051" max="2051" width="47" style="4" customWidth="1"/>
    <col min="2052" max="2052" width="7.140625" style="4" customWidth="1"/>
    <col min="2053" max="2053" width="7.7109375" style="4" customWidth="1"/>
    <col min="2054" max="2054" width="13.140625" style="4" customWidth="1"/>
    <col min="2055" max="2055" width="8.42578125" style="4" customWidth="1"/>
    <col min="2056" max="2056" width="13.42578125" style="4" customWidth="1"/>
    <col min="2057" max="2057" width="9.42578125" style="4" customWidth="1"/>
    <col min="2058" max="2058" width="10.28515625" style="4" customWidth="1"/>
    <col min="2059" max="2059" width="10" style="4" customWidth="1"/>
    <col min="2060" max="2060" width="9.140625" style="4" customWidth="1"/>
    <col min="2061" max="2061" width="16.85546875" style="4" customWidth="1"/>
    <col min="2062" max="2062" width="9.140625" style="4"/>
    <col min="2063" max="2063" width="10.140625" style="4" bestFit="1" customWidth="1"/>
    <col min="2064" max="2064" width="9.85546875" style="4" bestFit="1" customWidth="1"/>
    <col min="2065" max="2306" width="9.140625" style="4"/>
    <col min="2307" max="2307" width="47" style="4" customWidth="1"/>
    <col min="2308" max="2308" width="7.140625" style="4" customWidth="1"/>
    <col min="2309" max="2309" width="7.7109375" style="4" customWidth="1"/>
    <col min="2310" max="2310" width="13.140625" style="4" customWidth="1"/>
    <col min="2311" max="2311" width="8.42578125" style="4" customWidth="1"/>
    <col min="2312" max="2312" width="13.42578125" style="4" customWidth="1"/>
    <col min="2313" max="2313" width="9.42578125" style="4" customWidth="1"/>
    <col min="2314" max="2314" width="10.28515625" style="4" customWidth="1"/>
    <col min="2315" max="2315" width="10" style="4" customWidth="1"/>
    <col min="2316" max="2316" width="9.140625" style="4" customWidth="1"/>
    <col min="2317" max="2317" width="16.85546875" style="4" customWidth="1"/>
    <col min="2318" max="2318" width="9.140625" style="4"/>
    <col min="2319" max="2319" width="10.140625" style="4" bestFit="1" customWidth="1"/>
    <col min="2320" max="2320" width="9.85546875" style="4" bestFit="1" customWidth="1"/>
    <col min="2321" max="2562" width="9.140625" style="4"/>
    <col min="2563" max="2563" width="47" style="4" customWidth="1"/>
    <col min="2564" max="2564" width="7.140625" style="4" customWidth="1"/>
    <col min="2565" max="2565" width="7.7109375" style="4" customWidth="1"/>
    <col min="2566" max="2566" width="13.140625" style="4" customWidth="1"/>
    <col min="2567" max="2567" width="8.42578125" style="4" customWidth="1"/>
    <col min="2568" max="2568" width="13.42578125" style="4" customWidth="1"/>
    <col min="2569" max="2569" width="9.42578125" style="4" customWidth="1"/>
    <col min="2570" max="2570" width="10.28515625" style="4" customWidth="1"/>
    <col min="2571" max="2571" width="10" style="4" customWidth="1"/>
    <col min="2572" max="2572" width="9.140625" style="4" customWidth="1"/>
    <col min="2573" max="2573" width="16.85546875" style="4" customWidth="1"/>
    <col min="2574" max="2574" width="9.140625" style="4"/>
    <col min="2575" max="2575" width="10.140625" style="4" bestFit="1" customWidth="1"/>
    <col min="2576" max="2576" width="9.85546875" style="4" bestFit="1" customWidth="1"/>
    <col min="2577" max="2818" width="9.140625" style="4"/>
    <col min="2819" max="2819" width="47" style="4" customWidth="1"/>
    <col min="2820" max="2820" width="7.140625" style="4" customWidth="1"/>
    <col min="2821" max="2821" width="7.7109375" style="4" customWidth="1"/>
    <col min="2822" max="2822" width="13.140625" style="4" customWidth="1"/>
    <col min="2823" max="2823" width="8.42578125" style="4" customWidth="1"/>
    <col min="2824" max="2824" width="13.42578125" style="4" customWidth="1"/>
    <col min="2825" max="2825" width="9.42578125" style="4" customWidth="1"/>
    <col min="2826" max="2826" width="10.28515625" style="4" customWidth="1"/>
    <col min="2827" max="2827" width="10" style="4" customWidth="1"/>
    <col min="2828" max="2828" width="9.140625" style="4" customWidth="1"/>
    <col min="2829" max="2829" width="16.85546875" style="4" customWidth="1"/>
    <col min="2830" max="2830" width="9.140625" style="4"/>
    <col min="2831" max="2831" width="10.140625" style="4" bestFit="1" customWidth="1"/>
    <col min="2832" max="2832" width="9.85546875" style="4" bestFit="1" customWidth="1"/>
    <col min="2833" max="3074" width="9.140625" style="4"/>
    <col min="3075" max="3075" width="47" style="4" customWidth="1"/>
    <col min="3076" max="3076" width="7.140625" style="4" customWidth="1"/>
    <col min="3077" max="3077" width="7.7109375" style="4" customWidth="1"/>
    <col min="3078" max="3078" width="13.140625" style="4" customWidth="1"/>
    <col min="3079" max="3079" width="8.42578125" style="4" customWidth="1"/>
    <col min="3080" max="3080" width="13.42578125" style="4" customWidth="1"/>
    <col min="3081" max="3081" width="9.42578125" style="4" customWidth="1"/>
    <col min="3082" max="3082" width="10.28515625" style="4" customWidth="1"/>
    <col min="3083" max="3083" width="10" style="4" customWidth="1"/>
    <col min="3084" max="3084" width="9.140625" style="4" customWidth="1"/>
    <col min="3085" max="3085" width="16.85546875" style="4" customWidth="1"/>
    <col min="3086" max="3086" width="9.140625" style="4"/>
    <col min="3087" max="3087" width="10.140625" style="4" bestFit="1" customWidth="1"/>
    <col min="3088" max="3088" width="9.85546875" style="4" bestFit="1" customWidth="1"/>
    <col min="3089" max="3330" width="9.140625" style="4"/>
    <col min="3331" max="3331" width="47" style="4" customWidth="1"/>
    <col min="3332" max="3332" width="7.140625" style="4" customWidth="1"/>
    <col min="3333" max="3333" width="7.7109375" style="4" customWidth="1"/>
    <col min="3334" max="3334" width="13.140625" style="4" customWidth="1"/>
    <col min="3335" max="3335" width="8.42578125" style="4" customWidth="1"/>
    <col min="3336" max="3336" width="13.42578125" style="4" customWidth="1"/>
    <col min="3337" max="3337" width="9.42578125" style="4" customWidth="1"/>
    <col min="3338" max="3338" width="10.28515625" style="4" customWidth="1"/>
    <col min="3339" max="3339" width="10" style="4" customWidth="1"/>
    <col min="3340" max="3340" width="9.140625" style="4" customWidth="1"/>
    <col min="3341" max="3341" width="16.85546875" style="4" customWidth="1"/>
    <col min="3342" max="3342" width="9.140625" style="4"/>
    <col min="3343" max="3343" width="10.140625" style="4" bestFit="1" customWidth="1"/>
    <col min="3344" max="3344" width="9.85546875" style="4" bestFit="1" customWidth="1"/>
    <col min="3345" max="3586" width="9.140625" style="4"/>
    <col min="3587" max="3587" width="47" style="4" customWidth="1"/>
    <col min="3588" max="3588" width="7.140625" style="4" customWidth="1"/>
    <col min="3589" max="3589" width="7.7109375" style="4" customWidth="1"/>
    <col min="3590" max="3590" width="13.140625" style="4" customWidth="1"/>
    <col min="3591" max="3591" width="8.42578125" style="4" customWidth="1"/>
    <col min="3592" max="3592" width="13.42578125" style="4" customWidth="1"/>
    <col min="3593" max="3593" width="9.42578125" style="4" customWidth="1"/>
    <col min="3594" max="3594" width="10.28515625" style="4" customWidth="1"/>
    <col min="3595" max="3595" width="10" style="4" customWidth="1"/>
    <col min="3596" max="3596" width="9.140625" style="4" customWidth="1"/>
    <col min="3597" max="3597" width="16.85546875" style="4" customWidth="1"/>
    <col min="3598" max="3598" width="9.140625" style="4"/>
    <col min="3599" max="3599" width="10.140625" style="4" bestFit="1" customWidth="1"/>
    <col min="3600" max="3600" width="9.85546875" style="4" bestFit="1" customWidth="1"/>
    <col min="3601" max="3842" width="9.140625" style="4"/>
    <col min="3843" max="3843" width="47" style="4" customWidth="1"/>
    <col min="3844" max="3844" width="7.140625" style="4" customWidth="1"/>
    <col min="3845" max="3845" width="7.7109375" style="4" customWidth="1"/>
    <col min="3846" max="3846" width="13.140625" style="4" customWidth="1"/>
    <col min="3847" max="3847" width="8.42578125" style="4" customWidth="1"/>
    <col min="3848" max="3848" width="13.42578125" style="4" customWidth="1"/>
    <col min="3849" max="3849" width="9.42578125" style="4" customWidth="1"/>
    <col min="3850" max="3850" width="10.28515625" style="4" customWidth="1"/>
    <col min="3851" max="3851" width="10" style="4" customWidth="1"/>
    <col min="3852" max="3852" width="9.140625" style="4" customWidth="1"/>
    <col min="3853" max="3853" width="16.85546875" style="4" customWidth="1"/>
    <col min="3854" max="3854" width="9.140625" style="4"/>
    <col min="3855" max="3855" width="10.140625" style="4" bestFit="1" customWidth="1"/>
    <col min="3856" max="3856" width="9.85546875" style="4" bestFit="1" customWidth="1"/>
    <col min="3857" max="4098" width="9.140625" style="4"/>
    <col min="4099" max="4099" width="47" style="4" customWidth="1"/>
    <col min="4100" max="4100" width="7.140625" style="4" customWidth="1"/>
    <col min="4101" max="4101" width="7.7109375" style="4" customWidth="1"/>
    <col min="4102" max="4102" width="13.140625" style="4" customWidth="1"/>
    <col min="4103" max="4103" width="8.42578125" style="4" customWidth="1"/>
    <col min="4104" max="4104" width="13.42578125" style="4" customWidth="1"/>
    <col min="4105" max="4105" width="9.42578125" style="4" customWidth="1"/>
    <col min="4106" max="4106" width="10.28515625" style="4" customWidth="1"/>
    <col min="4107" max="4107" width="10" style="4" customWidth="1"/>
    <col min="4108" max="4108" width="9.140625" style="4" customWidth="1"/>
    <col min="4109" max="4109" width="16.85546875" style="4" customWidth="1"/>
    <col min="4110" max="4110" width="9.140625" style="4"/>
    <col min="4111" max="4111" width="10.140625" style="4" bestFit="1" customWidth="1"/>
    <col min="4112" max="4112" width="9.85546875" style="4" bestFit="1" customWidth="1"/>
    <col min="4113" max="4354" width="9.140625" style="4"/>
    <col min="4355" max="4355" width="47" style="4" customWidth="1"/>
    <col min="4356" max="4356" width="7.140625" style="4" customWidth="1"/>
    <col min="4357" max="4357" width="7.7109375" style="4" customWidth="1"/>
    <col min="4358" max="4358" width="13.140625" style="4" customWidth="1"/>
    <col min="4359" max="4359" width="8.42578125" style="4" customWidth="1"/>
    <col min="4360" max="4360" width="13.42578125" style="4" customWidth="1"/>
    <col min="4361" max="4361" width="9.42578125" style="4" customWidth="1"/>
    <col min="4362" max="4362" width="10.28515625" style="4" customWidth="1"/>
    <col min="4363" max="4363" width="10" style="4" customWidth="1"/>
    <col min="4364" max="4364" width="9.140625" style="4" customWidth="1"/>
    <col min="4365" max="4365" width="16.85546875" style="4" customWidth="1"/>
    <col min="4366" max="4366" width="9.140625" style="4"/>
    <col min="4367" max="4367" width="10.140625" style="4" bestFit="1" customWidth="1"/>
    <col min="4368" max="4368" width="9.85546875" style="4" bestFit="1" customWidth="1"/>
    <col min="4369" max="4610" width="9.140625" style="4"/>
    <col min="4611" max="4611" width="47" style="4" customWidth="1"/>
    <col min="4612" max="4612" width="7.140625" style="4" customWidth="1"/>
    <col min="4613" max="4613" width="7.7109375" style="4" customWidth="1"/>
    <col min="4614" max="4614" width="13.140625" style="4" customWidth="1"/>
    <col min="4615" max="4615" width="8.42578125" style="4" customWidth="1"/>
    <col min="4616" max="4616" width="13.42578125" style="4" customWidth="1"/>
    <col min="4617" max="4617" width="9.42578125" style="4" customWidth="1"/>
    <col min="4618" max="4618" width="10.28515625" style="4" customWidth="1"/>
    <col min="4619" max="4619" width="10" style="4" customWidth="1"/>
    <col min="4620" max="4620" width="9.140625" style="4" customWidth="1"/>
    <col min="4621" max="4621" width="16.85546875" style="4" customWidth="1"/>
    <col min="4622" max="4622" width="9.140625" style="4"/>
    <col min="4623" max="4623" width="10.140625" style="4" bestFit="1" customWidth="1"/>
    <col min="4624" max="4624" width="9.85546875" style="4" bestFit="1" customWidth="1"/>
    <col min="4625" max="4866" width="9.140625" style="4"/>
    <col min="4867" max="4867" width="47" style="4" customWidth="1"/>
    <col min="4868" max="4868" width="7.140625" style="4" customWidth="1"/>
    <col min="4869" max="4869" width="7.7109375" style="4" customWidth="1"/>
    <col min="4870" max="4870" width="13.140625" style="4" customWidth="1"/>
    <col min="4871" max="4871" width="8.42578125" style="4" customWidth="1"/>
    <col min="4872" max="4872" width="13.42578125" style="4" customWidth="1"/>
    <col min="4873" max="4873" width="9.42578125" style="4" customWidth="1"/>
    <col min="4874" max="4874" width="10.28515625" style="4" customWidth="1"/>
    <col min="4875" max="4875" width="10" style="4" customWidth="1"/>
    <col min="4876" max="4876" width="9.140625" style="4" customWidth="1"/>
    <col min="4877" max="4877" width="16.85546875" style="4" customWidth="1"/>
    <col min="4878" max="4878" width="9.140625" style="4"/>
    <col min="4879" max="4879" width="10.140625" style="4" bestFit="1" customWidth="1"/>
    <col min="4880" max="4880" width="9.85546875" style="4" bestFit="1" customWidth="1"/>
    <col min="4881" max="5122" width="9.140625" style="4"/>
    <col min="5123" max="5123" width="47" style="4" customWidth="1"/>
    <col min="5124" max="5124" width="7.140625" style="4" customWidth="1"/>
    <col min="5125" max="5125" width="7.7109375" style="4" customWidth="1"/>
    <col min="5126" max="5126" width="13.140625" style="4" customWidth="1"/>
    <col min="5127" max="5127" width="8.42578125" style="4" customWidth="1"/>
    <col min="5128" max="5128" width="13.42578125" style="4" customWidth="1"/>
    <col min="5129" max="5129" width="9.42578125" style="4" customWidth="1"/>
    <col min="5130" max="5130" width="10.28515625" style="4" customWidth="1"/>
    <col min="5131" max="5131" width="10" style="4" customWidth="1"/>
    <col min="5132" max="5132" width="9.140625" style="4" customWidth="1"/>
    <col min="5133" max="5133" width="16.85546875" style="4" customWidth="1"/>
    <col min="5134" max="5134" width="9.140625" style="4"/>
    <col min="5135" max="5135" width="10.140625" style="4" bestFit="1" customWidth="1"/>
    <col min="5136" max="5136" width="9.85546875" style="4" bestFit="1" customWidth="1"/>
    <col min="5137" max="5378" width="9.140625" style="4"/>
    <col min="5379" max="5379" width="47" style="4" customWidth="1"/>
    <col min="5380" max="5380" width="7.140625" style="4" customWidth="1"/>
    <col min="5381" max="5381" width="7.7109375" style="4" customWidth="1"/>
    <col min="5382" max="5382" width="13.140625" style="4" customWidth="1"/>
    <col min="5383" max="5383" width="8.42578125" style="4" customWidth="1"/>
    <col min="5384" max="5384" width="13.42578125" style="4" customWidth="1"/>
    <col min="5385" max="5385" width="9.42578125" style="4" customWidth="1"/>
    <col min="5386" max="5386" width="10.28515625" style="4" customWidth="1"/>
    <col min="5387" max="5387" width="10" style="4" customWidth="1"/>
    <col min="5388" max="5388" width="9.140625" style="4" customWidth="1"/>
    <col min="5389" max="5389" width="16.85546875" style="4" customWidth="1"/>
    <col min="5390" max="5390" width="9.140625" style="4"/>
    <col min="5391" max="5391" width="10.140625" style="4" bestFit="1" customWidth="1"/>
    <col min="5392" max="5392" width="9.85546875" style="4" bestFit="1" customWidth="1"/>
    <col min="5393" max="5634" width="9.140625" style="4"/>
    <col min="5635" max="5635" width="47" style="4" customWidth="1"/>
    <col min="5636" max="5636" width="7.140625" style="4" customWidth="1"/>
    <col min="5637" max="5637" width="7.7109375" style="4" customWidth="1"/>
    <col min="5638" max="5638" width="13.140625" style="4" customWidth="1"/>
    <col min="5639" max="5639" width="8.42578125" style="4" customWidth="1"/>
    <col min="5640" max="5640" width="13.42578125" style="4" customWidth="1"/>
    <col min="5641" max="5641" width="9.42578125" style="4" customWidth="1"/>
    <col min="5642" max="5642" width="10.28515625" style="4" customWidth="1"/>
    <col min="5643" max="5643" width="10" style="4" customWidth="1"/>
    <col min="5644" max="5644" width="9.140625" style="4" customWidth="1"/>
    <col min="5645" max="5645" width="16.85546875" style="4" customWidth="1"/>
    <col min="5646" max="5646" width="9.140625" style="4"/>
    <col min="5647" max="5647" width="10.140625" style="4" bestFit="1" customWidth="1"/>
    <col min="5648" max="5648" width="9.85546875" style="4" bestFit="1" customWidth="1"/>
    <col min="5649" max="5890" width="9.140625" style="4"/>
    <col min="5891" max="5891" width="47" style="4" customWidth="1"/>
    <col min="5892" max="5892" width="7.140625" style="4" customWidth="1"/>
    <col min="5893" max="5893" width="7.7109375" style="4" customWidth="1"/>
    <col min="5894" max="5894" width="13.140625" style="4" customWidth="1"/>
    <col min="5895" max="5895" width="8.42578125" style="4" customWidth="1"/>
    <col min="5896" max="5896" width="13.42578125" style="4" customWidth="1"/>
    <col min="5897" max="5897" width="9.42578125" style="4" customWidth="1"/>
    <col min="5898" max="5898" width="10.28515625" style="4" customWidth="1"/>
    <col min="5899" max="5899" width="10" style="4" customWidth="1"/>
    <col min="5900" max="5900" width="9.140625" style="4" customWidth="1"/>
    <col min="5901" max="5901" width="16.85546875" style="4" customWidth="1"/>
    <col min="5902" max="5902" width="9.140625" style="4"/>
    <col min="5903" max="5903" width="10.140625" style="4" bestFit="1" customWidth="1"/>
    <col min="5904" max="5904" width="9.85546875" style="4" bestFit="1" customWidth="1"/>
    <col min="5905" max="6146" width="9.140625" style="4"/>
    <col min="6147" max="6147" width="47" style="4" customWidth="1"/>
    <col min="6148" max="6148" width="7.140625" style="4" customWidth="1"/>
    <col min="6149" max="6149" width="7.7109375" style="4" customWidth="1"/>
    <col min="6150" max="6150" width="13.140625" style="4" customWidth="1"/>
    <col min="6151" max="6151" width="8.42578125" style="4" customWidth="1"/>
    <col min="6152" max="6152" width="13.42578125" style="4" customWidth="1"/>
    <col min="6153" max="6153" width="9.42578125" style="4" customWidth="1"/>
    <col min="6154" max="6154" width="10.28515625" style="4" customWidth="1"/>
    <col min="6155" max="6155" width="10" style="4" customWidth="1"/>
    <col min="6156" max="6156" width="9.140625" style="4" customWidth="1"/>
    <col min="6157" max="6157" width="16.85546875" style="4" customWidth="1"/>
    <col min="6158" max="6158" width="9.140625" style="4"/>
    <col min="6159" max="6159" width="10.140625" style="4" bestFit="1" customWidth="1"/>
    <col min="6160" max="6160" width="9.85546875" style="4" bestFit="1" customWidth="1"/>
    <col min="6161" max="6402" width="9.140625" style="4"/>
    <col min="6403" max="6403" width="47" style="4" customWidth="1"/>
    <col min="6404" max="6404" width="7.140625" style="4" customWidth="1"/>
    <col min="6405" max="6405" width="7.7109375" style="4" customWidth="1"/>
    <col min="6406" max="6406" width="13.140625" style="4" customWidth="1"/>
    <col min="6407" max="6407" width="8.42578125" style="4" customWidth="1"/>
    <col min="6408" max="6408" width="13.42578125" style="4" customWidth="1"/>
    <col min="6409" max="6409" width="9.42578125" style="4" customWidth="1"/>
    <col min="6410" max="6410" width="10.28515625" style="4" customWidth="1"/>
    <col min="6411" max="6411" width="10" style="4" customWidth="1"/>
    <col min="6412" max="6412" width="9.140625" style="4" customWidth="1"/>
    <col min="6413" max="6413" width="16.85546875" style="4" customWidth="1"/>
    <col min="6414" max="6414" width="9.140625" style="4"/>
    <col min="6415" max="6415" width="10.140625" style="4" bestFit="1" customWidth="1"/>
    <col min="6416" max="6416" width="9.85546875" style="4" bestFit="1" customWidth="1"/>
    <col min="6417" max="6658" width="9.140625" style="4"/>
    <col min="6659" max="6659" width="47" style="4" customWidth="1"/>
    <col min="6660" max="6660" width="7.140625" style="4" customWidth="1"/>
    <col min="6661" max="6661" width="7.7109375" style="4" customWidth="1"/>
    <col min="6662" max="6662" width="13.140625" style="4" customWidth="1"/>
    <col min="6663" max="6663" width="8.42578125" style="4" customWidth="1"/>
    <col min="6664" max="6664" width="13.42578125" style="4" customWidth="1"/>
    <col min="6665" max="6665" width="9.42578125" style="4" customWidth="1"/>
    <col min="6666" max="6666" width="10.28515625" style="4" customWidth="1"/>
    <col min="6667" max="6667" width="10" style="4" customWidth="1"/>
    <col min="6668" max="6668" width="9.140625" style="4" customWidth="1"/>
    <col min="6669" max="6669" width="16.85546875" style="4" customWidth="1"/>
    <col min="6670" max="6670" width="9.140625" style="4"/>
    <col min="6671" max="6671" width="10.140625" style="4" bestFit="1" customWidth="1"/>
    <col min="6672" max="6672" width="9.85546875" style="4" bestFit="1" customWidth="1"/>
    <col min="6673" max="6914" width="9.140625" style="4"/>
    <col min="6915" max="6915" width="47" style="4" customWidth="1"/>
    <col min="6916" max="6916" width="7.140625" style="4" customWidth="1"/>
    <col min="6917" max="6917" width="7.7109375" style="4" customWidth="1"/>
    <col min="6918" max="6918" width="13.140625" style="4" customWidth="1"/>
    <col min="6919" max="6919" width="8.42578125" style="4" customWidth="1"/>
    <col min="6920" max="6920" width="13.42578125" style="4" customWidth="1"/>
    <col min="6921" max="6921" width="9.42578125" style="4" customWidth="1"/>
    <col min="6922" max="6922" width="10.28515625" style="4" customWidth="1"/>
    <col min="6923" max="6923" width="10" style="4" customWidth="1"/>
    <col min="6924" max="6924" width="9.140625" style="4" customWidth="1"/>
    <col min="6925" max="6925" width="16.85546875" style="4" customWidth="1"/>
    <col min="6926" max="6926" width="9.140625" style="4"/>
    <col min="6927" max="6927" width="10.140625" style="4" bestFit="1" customWidth="1"/>
    <col min="6928" max="6928" width="9.85546875" style="4" bestFit="1" customWidth="1"/>
    <col min="6929" max="7170" width="9.140625" style="4"/>
    <col min="7171" max="7171" width="47" style="4" customWidth="1"/>
    <col min="7172" max="7172" width="7.140625" style="4" customWidth="1"/>
    <col min="7173" max="7173" width="7.7109375" style="4" customWidth="1"/>
    <col min="7174" max="7174" width="13.140625" style="4" customWidth="1"/>
    <col min="7175" max="7175" width="8.42578125" style="4" customWidth="1"/>
    <col min="7176" max="7176" width="13.42578125" style="4" customWidth="1"/>
    <col min="7177" max="7177" width="9.42578125" style="4" customWidth="1"/>
    <col min="7178" max="7178" width="10.28515625" style="4" customWidth="1"/>
    <col min="7179" max="7179" width="10" style="4" customWidth="1"/>
    <col min="7180" max="7180" width="9.140625" style="4" customWidth="1"/>
    <col min="7181" max="7181" width="16.85546875" style="4" customWidth="1"/>
    <col min="7182" max="7182" width="9.140625" style="4"/>
    <col min="7183" max="7183" width="10.140625" style="4" bestFit="1" customWidth="1"/>
    <col min="7184" max="7184" width="9.85546875" style="4" bestFit="1" customWidth="1"/>
    <col min="7185" max="7426" width="9.140625" style="4"/>
    <col min="7427" max="7427" width="47" style="4" customWidth="1"/>
    <col min="7428" max="7428" width="7.140625" style="4" customWidth="1"/>
    <col min="7429" max="7429" width="7.7109375" style="4" customWidth="1"/>
    <col min="7430" max="7430" width="13.140625" style="4" customWidth="1"/>
    <col min="7431" max="7431" width="8.42578125" style="4" customWidth="1"/>
    <col min="7432" max="7432" width="13.42578125" style="4" customWidth="1"/>
    <col min="7433" max="7433" width="9.42578125" style="4" customWidth="1"/>
    <col min="7434" max="7434" width="10.28515625" style="4" customWidth="1"/>
    <col min="7435" max="7435" width="10" style="4" customWidth="1"/>
    <col min="7436" max="7436" width="9.140625" style="4" customWidth="1"/>
    <col min="7437" max="7437" width="16.85546875" style="4" customWidth="1"/>
    <col min="7438" max="7438" width="9.140625" style="4"/>
    <col min="7439" max="7439" width="10.140625" style="4" bestFit="1" customWidth="1"/>
    <col min="7440" max="7440" width="9.85546875" style="4" bestFit="1" customWidth="1"/>
    <col min="7441" max="7682" width="9.140625" style="4"/>
    <col min="7683" max="7683" width="47" style="4" customWidth="1"/>
    <col min="7684" max="7684" width="7.140625" style="4" customWidth="1"/>
    <col min="7685" max="7685" width="7.7109375" style="4" customWidth="1"/>
    <col min="7686" max="7686" width="13.140625" style="4" customWidth="1"/>
    <col min="7687" max="7687" width="8.42578125" style="4" customWidth="1"/>
    <col min="7688" max="7688" width="13.42578125" style="4" customWidth="1"/>
    <col min="7689" max="7689" width="9.42578125" style="4" customWidth="1"/>
    <col min="7690" max="7690" width="10.28515625" style="4" customWidth="1"/>
    <col min="7691" max="7691" width="10" style="4" customWidth="1"/>
    <col min="7692" max="7692" width="9.140625" style="4" customWidth="1"/>
    <col min="7693" max="7693" width="16.85546875" style="4" customWidth="1"/>
    <col min="7694" max="7694" width="9.140625" style="4"/>
    <col min="7695" max="7695" width="10.140625" style="4" bestFit="1" customWidth="1"/>
    <col min="7696" max="7696" width="9.85546875" style="4" bestFit="1" customWidth="1"/>
    <col min="7697" max="7938" width="9.140625" style="4"/>
    <col min="7939" max="7939" width="47" style="4" customWidth="1"/>
    <col min="7940" max="7940" width="7.140625" style="4" customWidth="1"/>
    <col min="7941" max="7941" width="7.7109375" style="4" customWidth="1"/>
    <col min="7942" max="7942" width="13.140625" style="4" customWidth="1"/>
    <col min="7943" max="7943" width="8.42578125" style="4" customWidth="1"/>
    <col min="7944" max="7944" width="13.42578125" style="4" customWidth="1"/>
    <col min="7945" max="7945" width="9.42578125" style="4" customWidth="1"/>
    <col min="7946" max="7946" width="10.28515625" style="4" customWidth="1"/>
    <col min="7947" max="7947" width="10" style="4" customWidth="1"/>
    <col min="7948" max="7948" width="9.140625" style="4" customWidth="1"/>
    <col min="7949" max="7949" width="16.85546875" style="4" customWidth="1"/>
    <col min="7950" max="7950" width="9.140625" style="4"/>
    <col min="7951" max="7951" width="10.140625" style="4" bestFit="1" customWidth="1"/>
    <col min="7952" max="7952" width="9.85546875" style="4" bestFit="1" customWidth="1"/>
    <col min="7953" max="8194" width="9.140625" style="4"/>
    <col min="8195" max="8195" width="47" style="4" customWidth="1"/>
    <col min="8196" max="8196" width="7.140625" style="4" customWidth="1"/>
    <col min="8197" max="8197" width="7.7109375" style="4" customWidth="1"/>
    <col min="8198" max="8198" width="13.140625" style="4" customWidth="1"/>
    <col min="8199" max="8199" width="8.42578125" style="4" customWidth="1"/>
    <col min="8200" max="8200" width="13.42578125" style="4" customWidth="1"/>
    <col min="8201" max="8201" width="9.42578125" style="4" customWidth="1"/>
    <col min="8202" max="8202" width="10.28515625" style="4" customWidth="1"/>
    <col min="8203" max="8203" width="10" style="4" customWidth="1"/>
    <col min="8204" max="8204" width="9.140625" style="4" customWidth="1"/>
    <col min="8205" max="8205" width="16.85546875" style="4" customWidth="1"/>
    <col min="8206" max="8206" width="9.140625" style="4"/>
    <col min="8207" max="8207" width="10.140625" style="4" bestFit="1" customWidth="1"/>
    <col min="8208" max="8208" width="9.85546875" style="4" bestFit="1" customWidth="1"/>
    <col min="8209" max="8450" width="9.140625" style="4"/>
    <col min="8451" max="8451" width="47" style="4" customWidth="1"/>
    <col min="8452" max="8452" width="7.140625" style="4" customWidth="1"/>
    <col min="8453" max="8453" width="7.7109375" style="4" customWidth="1"/>
    <col min="8454" max="8454" width="13.140625" style="4" customWidth="1"/>
    <col min="8455" max="8455" width="8.42578125" style="4" customWidth="1"/>
    <col min="8456" max="8456" width="13.42578125" style="4" customWidth="1"/>
    <col min="8457" max="8457" width="9.42578125" style="4" customWidth="1"/>
    <col min="8458" max="8458" width="10.28515625" style="4" customWidth="1"/>
    <col min="8459" max="8459" width="10" style="4" customWidth="1"/>
    <col min="8460" max="8460" width="9.140625" style="4" customWidth="1"/>
    <col min="8461" max="8461" width="16.85546875" style="4" customWidth="1"/>
    <col min="8462" max="8462" width="9.140625" style="4"/>
    <col min="8463" max="8463" width="10.140625" style="4" bestFit="1" customWidth="1"/>
    <col min="8464" max="8464" width="9.85546875" style="4" bestFit="1" customWidth="1"/>
    <col min="8465" max="8706" width="9.140625" style="4"/>
    <col min="8707" max="8707" width="47" style="4" customWidth="1"/>
    <col min="8708" max="8708" width="7.140625" style="4" customWidth="1"/>
    <col min="8709" max="8709" width="7.7109375" style="4" customWidth="1"/>
    <col min="8710" max="8710" width="13.140625" style="4" customWidth="1"/>
    <col min="8711" max="8711" width="8.42578125" style="4" customWidth="1"/>
    <col min="8712" max="8712" width="13.42578125" style="4" customWidth="1"/>
    <col min="8713" max="8713" width="9.42578125" style="4" customWidth="1"/>
    <col min="8714" max="8714" width="10.28515625" style="4" customWidth="1"/>
    <col min="8715" max="8715" width="10" style="4" customWidth="1"/>
    <col min="8716" max="8716" width="9.140625" style="4" customWidth="1"/>
    <col min="8717" max="8717" width="16.85546875" style="4" customWidth="1"/>
    <col min="8718" max="8718" width="9.140625" style="4"/>
    <col min="8719" max="8719" width="10.140625" style="4" bestFit="1" customWidth="1"/>
    <col min="8720" max="8720" width="9.85546875" style="4" bestFit="1" customWidth="1"/>
    <col min="8721" max="8962" width="9.140625" style="4"/>
    <col min="8963" max="8963" width="47" style="4" customWidth="1"/>
    <col min="8964" max="8964" width="7.140625" style="4" customWidth="1"/>
    <col min="8965" max="8965" width="7.7109375" style="4" customWidth="1"/>
    <col min="8966" max="8966" width="13.140625" style="4" customWidth="1"/>
    <col min="8967" max="8967" width="8.42578125" style="4" customWidth="1"/>
    <col min="8968" max="8968" width="13.42578125" style="4" customWidth="1"/>
    <col min="8969" max="8969" width="9.42578125" style="4" customWidth="1"/>
    <col min="8970" max="8970" width="10.28515625" style="4" customWidth="1"/>
    <col min="8971" max="8971" width="10" style="4" customWidth="1"/>
    <col min="8972" max="8972" width="9.140625" style="4" customWidth="1"/>
    <col min="8973" max="8973" width="16.85546875" style="4" customWidth="1"/>
    <col min="8974" max="8974" width="9.140625" style="4"/>
    <col min="8975" max="8975" width="10.140625" style="4" bestFit="1" customWidth="1"/>
    <col min="8976" max="8976" width="9.85546875" style="4" bestFit="1" customWidth="1"/>
    <col min="8977" max="9218" width="9.140625" style="4"/>
    <col min="9219" max="9219" width="47" style="4" customWidth="1"/>
    <col min="9220" max="9220" width="7.140625" style="4" customWidth="1"/>
    <col min="9221" max="9221" width="7.7109375" style="4" customWidth="1"/>
    <col min="9222" max="9222" width="13.140625" style="4" customWidth="1"/>
    <col min="9223" max="9223" width="8.42578125" style="4" customWidth="1"/>
    <col min="9224" max="9224" width="13.42578125" style="4" customWidth="1"/>
    <col min="9225" max="9225" width="9.42578125" style="4" customWidth="1"/>
    <col min="9226" max="9226" width="10.28515625" style="4" customWidth="1"/>
    <col min="9227" max="9227" width="10" style="4" customWidth="1"/>
    <col min="9228" max="9228" width="9.140625" style="4" customWidth="1"/>
    <col min="9229" max="9229" width="16.85546875" style="4" customWidth="1"/>
    <col min="9230" max="9230" width="9.140625" style="4"/>
    <col min="9231" max="9231" width="10.140625" style="4" bestFit="1" customWidth="1"/>
    <col min="9232" max="9232" width="9.85546875" style="4" bestFit="1" customWidth="1"/>
    <col min="9233" max="9474" width="9.140625" style="4"/>
    <col min="9475" max="9475" width="47" style="4" customWidth="1"/>
    <col min="9476" max="9476" width="7.140625" style="4" customWidth="1"/>
    <col min="9477" max="9477" width="7.7109375" style="4" customWidth="1"/>
    <col min="9478" max="9478" width="13.140625" style="4" customWidth="1"/>
    <col min="9479" max="9479" width="8.42578125" style="4" customWidth="1"/>
    <col min="9480" max="9480" width="13.42578125" style="4" customWidth="1"/>
    <col min="9481" max="9481" width="9.42578125" style="4" customWidth="1"/>
    <col min="9482" max="9482" width="10.28515625" style="4" customWidth="1"/>
    <col min="9483" max="9483" width="10" style="4" customWidth="1"/>
    <col min="9484" max="9484" width="9.140625" style="4" customWidth="1"/>
    <col min="9485" max="9485" width="16.85546875" style="4" customWidth="1"/>
    <col min="9486" max="9486" width="9.140625" style="4"/>
    <col min="9487" max="9487" width="10.140625" style="4" bestFit="1" customWidth="1"/>
    <col min="9488" max="9488" width="9.85546875" style="4" bestFit="1" customWidth="1"/>
    <col min="9489" max="9730" width="9.140625" style="4"/>
    <col min="9731" max="9731" width="47" style="4" customWidth="1"/>
    <col min="9732" max="9732" width="7.140625" style="4" customWidth="1"/>
    <col min="9733" max="9733" width="7.7109375" style="4" customWidth="1"/>
    <col min="9734" max="9734" width="13.140625" style="4" customWidth="1"/>
    <col min="9735" max="9735" width="8.42578125" style="4" customWidth="1"/>
    <col min="9736" max="9736" width="13.42578125" style="4" customWidth="1"/>
    <col min="9737" max="9737" width="9.42578125" style="4" customWidth="1"/>
    <col min="9738" max="9738" width="10.28515625" style="4" customWidth="1"/>
    <col min="9739" max="9739" width="10" style="4" customWidth="1"/>
    <col min="9740" max="9740" width="9.140625" style="4" customWidth="1"/>
    <col min="9741" max="9741" width="16.85546875" style="4" customWidth="1"/>
    <col min="9742" max="9742" width="9.140625" style="4"/>
    <col min="9743" max="9743" width="10.140625" style="4" bestFit="1" customWidth="1"/>
    <col min="9744" max="9744" width="9.85546875" style="4" bestFit="1" customWidth="1"/>
    <col min="9745" max="9986" width="9.140625" style="4"/>
    <col min="9987" max="9987" width="47" style="4" customWidth="1"/>
    <col min="9988" max="9988" width="7.140625" style="4" customWidth="1"/>
    <col min="9989" max="9989" width="7.7109375" style="4" customWidth="1"/>
    <col min="9990" max="9990" width="13.140625" style="4" customWidth="1"/>
    <col min="9991" max="9991" width="8.42578125" style="4" customWidth="1"/>
    <col min="9992" max="9992" width="13.42578125" style="4" customWidth="1"/>
    <col min="9993" max="9993" width="9.42578125" style="4" customWidth="1"/>
    <col min="9994" max="9994" width="10.28515625" style="4" customWidth="1"/>
    <col min="9995" max="9995" width="10" style="4" customWidth="1"/>
    <col min="9996" max="9996" width="9.140625" style="4" customWidth="1"/>
    <col min="9997" max="9997" width="16.85546875" style="4" customWidth="1"/>
    <col min="9998" max="9998" width="9.140625" style="4"/>
    <col min="9999" max="9999" width="10.140625" style="4" bestFit="1" customWidth="1"/>
    <col min="10000" max="10000" width="9.85546875" style="4" bestFit="1" customWidth="1"/>
    <col min="10001" max="10242" width="9.140625" style="4"/>
    <col min="10243" max="10243" width="47" style="4" customWidth="1"/>
    <col min="10244" max="10244" width="7.140625" style="4" customWidth="1"/>
    <col min="10245" max="10245" width="7.7109375" style="4" customWidth="1"/>
    <col min="10246" max="10246" width="13.140625" style="4" customWidth="1"/>
    <col min="10247" max="10247" width="8.42578125" style="4" customWidth="1"/>
    <col min="10248" max="10248" width="13.42578125" style="4" customWidth="1"/>
    <col min="10249" max="10249" width="9.42578125" style="4" customWidth="1"/>
    <col min="10250" max="10250" width="10.28515625" style="4" customWidth="1"/>
    <col min="10251" max="10251" width="10" style="4" customWidth="1"/>
    <col min="10252" max="10252" width="9.140625" style="4" customWidth="1"/>
    <col min="10253" max="10253" width="16.85546875" style="4" customWidth="1"/>
    <col min="10254" max="10254" width="9.140625" style="4"/>
    <col min="10255" max="10255" width="10.140625" style="4" bestFit="1" customWidth="1"/>
    <col min="10256" max="10256" width="9.85546875" style="4" bestFit="1" customWidth="1"/>
    <col min="10257" max="10498" width="9.140625" style="4"/>
    <col min="10499" max="10499" width="47" style="4" customWidth="1"/>
    <col min="10500" max="10500" width="7.140625" style="4" customWidth="1"/>
    <col min="10501" max="10501" width="7.7109375" style="4" customWidth="1"/>
    <col min="10502" max="10502" width="13.140625" style="4" customWidth="1"/>
    <col min="10503" max="10503" width="8.42578125" style="4" customWidth="1"/>
    <col min="10504" max="10504" width="13.42578125" style="4" customWidth="1"/>
    <col min="10505" max="10505" width="9.42578125" style="4" customWidth="1"/>
    <col min="10506" max="10506" width="10.28515625" style="4" customWidth="1"/>
    <col min="10507" max="10507" width="10" style="4" customWidth="1"/>
    <col min="10508" max="10508" width="9.140625" style="4" customWidth="1"/>
    <col min="10509" max="10509" width="16.85546875" style="4" customWidth="1"/>
    <col min="10510" max="10510" width="9.140625" style="4"/>
    <col min="10511" max="10511" width="10.140625" style="4" bestFit="1" customWidth="1"/>
    <col min="10512" max="10512" width="9.85546875" style="4" bestFit="1" customWidth="1"/>
    <col min="10513" max="10754" width="9.140625" style="4"/>
    <col min="10755" max="10755" width="47" style="4" customWidth="1"/>
    <col min="10756" max="10756" width="7.140625" style="4" customWidth="1"/>
    <col min="10757" max="10757" width="7.7109375" style="4" customWidth="1"/>
    <col min="10758" max="10758" width="13.140625" style="4" customWidth="1"/>
    <col min="10759" max="10759" width="8.42578125" style="4" customWidth="1"/>
    <col min="10760" max="10760" width="13.42578125" style="4" customWidth="1"/>
    <col min="10761" max="10761" width="9.42578125" style="4" customWidth="1"/>
    <col min="10762" max="10762" width="10.28515625" style="4" customWidth="1"/>
    <col min="10763" max="10763" width="10" style="4" customWidth="1"/>
    <col min="10764" max="10764" width="9.140625" style="4" customWidth="1"/>
    <col min="10765" max="10765" width="16.85546875" style="4" customWidth="1"/>
    <col min="10766" max="10766" width="9.140625" style="4"/>
    <col min="10767" max="10767" width="10.140625" style="4" bestFit="1" customWidth="1"/>
    <col min="10768" max="10768" width="9.85546875" style="4" bestFit="1" customWidth="1"/>
    <col min="10769" max="11010" width="9.140625" style="4"/>
    <col min="11011" max="11011" width="47" style="4" customWidth="1"/>
    <col min="11012" max="11012" width="7.140625" style="4" customWidth="1"/>
    <col min="11013" max="11013" width="7.7109375" style="4" customWidth="1"/>
    <col min="11014" max="11014" width="13.140625" style="4" customWidth="1"/>
    <col min="11015" max="11015" width="8.42578125" style="4" customWidth="1"/>
    <col min="11016" max="11016" width="13.42578125" style="4" customWidth="1"/>
    <col min="11017" max="11017" width="9.42578125" style="4" customWidth="1"/>
    <col min="11018" max="11018" width="10.28515625" style="4" customWidth="1"/>
    <col min="11019" max="11019" width="10" style="4" customWidth="1"/>
    <col min="11020" max="11020" width="9.140625" style="4" customWidth="1"/>
    <col min="11021" max="11021" width="16.85546875" style="4" customWidth="1"/>
    <col min="11022" max="11022" width="9.140625" style="4"/>
    <col min="11023" max="11023" width="10.140625" style="4" bestFit="1" customWidth="1"/>
    <col min="11024" max="11024" width="9.85546875" style="4" bestFit="1" customWidth="1"/>
    <col min="11025" max="11266" width="9.140625" style="4"/>
    <col min="11267" max="11267" width="47" style="4" customWidth="1"/>
    <col min="11268" max="11268" width="7.140625" style="4" customWidth="1"/>
    <col min="11269" max="11269" width="7.7109375" style="4" customWidth="1"/>
    <col min="11270" max="11270" width="13.140625" style="4" customWidth="1"/>
    <col min="11271" max="11271" width="8.42578125" style="4" customWidth="1"/>
    <col min="11272" max="11272" width="13.42578125" style="4" customWidth="1"/>
    <col min="11273" max="11273" width="9.42578125" style="4" customWidth="1"/>
    <col min="11274" max="11274" width="10.28515625" style="4" customWidth="1"/>
    <col min="11275" max="11275" width="10" style="4" customWidth="1"/>
    <col min="11276" max="11276" width="9.140625" style="4" customWidth="1"/>
    <col min="11277" max="11277" width="16.85546875" style="4" customWidth="1"/>
    <col min="11278" max="11278" width="9.140625" style="4"/>
    <col min="11279" max="11279" width="10.140625" style="4" bestFit="1" customWidth="1"/>
    <col min="11280" max="11280" width="9.85546875" style="4" bestFit="1" customWidth="1"/>
    <col min="11281" max="11522" width="9.140625" style="4"/>
    <col min="11523" max="11523" width="47" style="4" customWidth="1"/>
    <col min="11524" max="11524" width="7.140625" style="4" customWidth="1"/>
    <col min="11525" max="11525" width="7.7109375" style="4" customWidth="1"/>
    <col min="11526" max="11526" width="13.140625" style="4" customWidth="1"/>
    <col min="11527" max="11527" width="8.42578125" style="4" customWidth="1"/>
    <col min="11528" max="11528" width="13.42578125" style="4" customWidth="1"/>
    <col min="11529" max="11529" width="9.42578125" style="4" customWidth="1"/>
    <col min="11530" max="11530" width="10.28515625" style="4" customWidth="1"/>
    <col min="11531" max="11531" width="10" style="4" customWidth="1"/>
    <col min="11532" max="11532" width="9.140625" style="4" customWidth="1"/>
    <col min="11533" max="11533" width="16.85546875" style="4" customWidth="1"/>
    <col min="11534" max="11534" width="9.140625" style="4"/>
    <col min="11535" max="11535" width="10.140625" style="4" bestFit="1" customWidth="1"/>
    <col min="11536" max="11536" width="9.85546875" style="4" bestFit="1" customWidth="1"/>
    <col min="11537" max="11778" width="9.140625" style="4"/>
    <col min="11779" max="11779" width="47" style="4" customWidth="1"/>
    <col min="11780" max="11780" width="7.140625" style="4" customWidth="1"/>
    <col min="11781" max="11781" width="7.7109375" style="4" customWidth="1"/>
    <col min="11782" max="11782" width="13.140625" style="4" customWidth="1"/>
    <col min="11783" max="11783" width="8.42578125" style="4" customWidth="1"/>
    <col min="11784" max="11784" width="13.42578125" style="4" customWidth="1"/>
    <col min="11785" max="11785" width="9.42578125" style="4" customWidth="1"/>
    <col min="11786" max="11786" width="10.28515625" style="4" customWidth="1"/>
    <col min="11787" max="11787" width="10" style="4" customWidth="1"/>
    <col min="11788" max="11788" width="9.140625" style="4" customWidth="1"/>
    <col min="11789" max="11789" width="16.85546875" style="4" customWidth="1"/>
    <col min="11790" max="11790" width="9.140625" style="4"/>
    <col min="11791" max="11791" width="10.140625" style="4" bestFit="1" customWidth="1"/>
    <col min="11792" max="11792" width="9.85546875" style="4" bestFit="1" customWidth="1"/>
    <col min="11793" max="12034" width="9.140625" style="4"/>
    <col min="12035" max="12035" width="47" style="4" customWidth="1"/>
    <col min="12036" max="12036" width="7.140625" style="4" customWidth="1"/>
    <col min="12037" max="12037" width="7.7109375" style="4" customWidth="1"/>
    <col min="12038" max="12038" width="13.140625" style="4" customWidth="1"/>
    <col min="12039" max="12039" width="8.42578125" style="4" customWidth="1"/>
    <col min="12040" max="12040" width="13.42578125" style="4" customWidth="1"/>
    <col min="12041" max="12041" width="9.42578125" style="4" customWidth="1"/>
    <col min="12042" max="12042" width="10.28515625" style="4" customWidth="1"/>
    <col min="12043" max="12043" width="10" style="4" customWidth="1"/>
    <col min="12044" max="12044" width="9.140625" style="4" customWidth="1"/>
    <col min="12045" max="12045" width="16.85546875" style="4" customWidth="1"/>
    <col min="12046" max="12046" width="9.140625" style="4"/>
    <col min="12047" max="12047" width="10.140625" style="4" bestFit="1" customWidth="1"/>
    <col min="12048" max="12048" width="9.85546875" style="4" bestFit="1" customWidth="1"/>
    <col min="12049" max="12290" width="9.140625" style="4"/>
    <col min="12291" max="12291" width="47" style="4" customWidth="1"/>
    <col min="12292" max="12292" width="7.140625" style="4" customWidth="1"/>
    <col min="12293" max="12293" width="7.7109375" style="4" customWidth="1"/>
    <col min="12294" max="12294" width="13.140625" style="4" customWidth="1"/>
    <col min="12295" max="12295" width="8.42578125" style="4" customWidth="1"/>
    <col min="12296" max="12296" width="13.42578125" style="4" customWidth="1"/>
    <col min="12297" max="12297" width="9.42578125" style="4" customWidth="1"/>
    <col min="12298" max="12298" width="10.28515625" style="4" customWidth="1"/>
    <col min="12299" max="12299" width="10" style="4" customWidth="1"/>
    <col min="12300" max="12300" width="9.140625" style="4" customWidth="1"/>
    <col min="12301" max="12301" width="16.85546875" style="4" customWidth="1"/>
    <col min="12302" max="12302" width="9.140625" style="4"/>
    <col min="12303" max="12303" width="10.140625" style="4" bestFit="1" customWidth="1"/>
    <col min="12304" max="12304" width="9.85546875" style="4" bestFit="1" customWidth="1"/>
    <col min="12305" max="12546" width="9.140625" style="4"/>
    <col min="12547" max="12547" width="47" style="4" customWidth="1"/>
    <col min="12548" max="12548" width="7.140625" style="4" customWidth="1"/>
    <col min="12549" max="12549" width="7.7109375" style="4" customWidth="1"/>
    <col min="12550" max="12550" width="13.140625" style="4" customWidth="1"/>
    <col min="12551" max="12551" width="8.42578125" style="4" customWidth="1"/>
    <col min="12552" max="12552" width="13.42578125" style="4" customWidth="1"/>
    <col min="12553" max="12553" width="9.42578125" style="4" customWidth="1"/>
    <col min="12554" max="12554" width="10.28515625" style="4" customWidth="1"/>
    <col min="12555" max="12555" width="10" style="4" customWidth="1"/>
    <col min="12556" max="12556" width="9.140625" style="4" customWidth="1"/>
    <col min="12557" max="12557" width="16.85546875" style="4" customWidth="1"/>
    <col min="12558" max="12558" width="9.140625" style="4"/>
    <col min="12559" max="12559" width="10.140625" style="4" bestFit="1" customWidth="1"/>
    <col min="12560" max="12560" width="9.85546875" style="4" bestFit="1" customWidth="1"/>
    <col min="12561" max="12802" width="9.140625" style="4"/>
    <col min="12803" max="12803" width="47" style="4" customWidth="1"/>
    <col min="12804" max="12804" width="7.140625" style="4" customWidth="1"/>
    <col min="12805" max="12805" width="7.7109375" style="4" customWidth="1"/>
    <col min="12806" max="12806" width="13.140625" style="4" customWidth="1"/>
    <col min="12807" max="12807" width="8.42578125" style="4" customWidth="1"/>
    <col min="12808" max="12808" width="13.42578125" style="4" customWidth="1"/>
    <col min="12809" max="12809" width="9.42578125" style="4" customWidth="1"/>
    <col min="12810" max="12810" width="10.28515625" style="4" customWidth="1"/>
    <col min="12811" max="12811" width="10" style="4" customWidth="1"/>
    <col min="12812" max="12812" width="9.140625" style="4" customWidth="1"/>
    <col min="12813" max="12813" width="16.85546875" style="4" customWidth="1"/>
    <col min="12814" max="12814" width="9.140625" style="4"/>
    <col min="12815" max="12815" width="10.140625" style="4" bestFit="1" customWidth="1"/>
    <col min="12816" max="12816" width="9.85546875" style="4" bestFit="1" customWidth="1"/>
    <col min="12817" max="13058" width="9.140625" style="4"/>
    <col min="13059" max="13059" width="47" style="4" customWidth="1"/>
    <col min="13060" max="13060" width="7.140625" style="4" customWidth="1"/>
    <col min="13061" max="13061" width="7.7109375" style="4" customWidth="1"/>
    <col min="13062" max="13062" width="13.140625" style="4" customWidth="1"/>
    <col min="13063" max="13063" width="8.42578125" style="4" customWidth="1"/>
    <col min="13064" max="13064" width="13.42578125" style="4" customWidth="1"/>
    <col min="13065" max="13065" width="9.42578125" style="4" customWidth="1"/>
    <col min="13066" max="13066" width="10.28515625" style="4" customWidth="1"/>
    <col min="13067" max="13067" width="10" style="4" customWidth="1"/>
    <col min="13068" max="13068" width="9.140625" style="4" customWidth="1"/>
    <col min="13069" max="13069" width="16.85546875" style="4" customWidth="1"/>
    <col min="13070" max="13070" width="9.140625" style="4"/>
    <col min="13071" max="13071" width="10.140625" style="4" bestFit="1" customWidth="1"/>
    <col min="13072" max="13072" width="9.85546875" style="4" bestFit="1" customWidth="1"/>
    <col min="13073" max="13314" width="9.140625" style="4"/>
    <col min="13315" max="13315" width="47" style="4" customWidth="1"/>
    <col min="13316" max="13316" width="7.140625" style="4" customWidth="1"/>
    <col min="13317" max="13317" width="7.7109375" style="4" customWidth="1"/>
    <col min="13318" max="13318" width="13.140625" style="4" customWidth="1"/>
    <col min="13319" max="13319" width="8.42578125" style="4" customWidth="1"/>
    <col min="13320" max="13320" width="13.42578125" style="4" customWidth="1"/>
    <col min="13321" max="13321" width="9.42578125" style="4" customWidth="1"/>
    <col min="13322" max="13322" width="10.28515625" style="4" customWidth="1"/>
    <col min="13323" max="13323" width="10" style="4" customWidth="1"/>
    <col min="13324" max="13324" width="9.140625" style="4" customWidth="1"/>
    <col min="13325" max="13325" width="16.85546875" style="4" customWidth="1"/>
    <col min="13326" max="13326" width="9.140625" style="4"/>
    <col min="13327" max="13327" width="10.140625" style="4" bestFit="1" customWidth="1"/>
    <col min="13328" max="13328" width="9.85546875" style="4" bestFit="1" customWidth="1"/>
    <col min="13329" max="13570" width="9.140625" style="4"/>
    <col min="13571" max="13571" width="47" style="4" customWidth="1"/>
    <col min="13572" max="13572" width="7.140625" style="4" customWidth="1"/>
    <col min="13573" max="13573" width="7.7109375" style="4" customWidth="1"/>
    <col min="13574" max="13574" width="13.140625" style="4" customWidth="1"/>
    <col min="13575" max="13575" width="8.42578125" style="4" customWidth="1"/>
    <col min="13576" max="13576" width="13.42578125" style="4" customWidth="1"/>
    <col min="13577" max="13577" width="9.42578125" style="4" customWidth="1"/>
    <col min="13578" max="13578" width="10.28515625" style="4" customWidth="1"/>
    <col min="13579" max="13579" width="10" style="4" customWidth="1"/>
    <col min="13580" max="13580" width="9.140625" style="4" customWidth="1"/>
    <col min="13581" max="13581" width="16.85546875" style="4" customWidth="1"/>
    <col min="13582" max="13582" width="9.140625" style="4"/>
    <col min="13583" max="13583" width="10.140625" style="4" bestFit="1" customWidth="1"/>
    <col min="13584" max="13584" width="9.85546875" style="4" bestFit="1" customWidth="1"/>
    <col min="13585" max="13826" width="9.140625" style="4"/>
    <col min="13827" max="13827" width="47" style="4" customWidth="1"/>
    <col min="13828" max="13828" width="7.140625" style="4" customWidth="1"/>
    <col min="13829" max="13829" width="7.7109375" style="4" customWidth="1"/>
    <col min="13830" max="13830" width="13.140625" style="4" customWidth="1"/>
    <col min="13831" max="13831" width="8.42578125" style="4" customWidth="1"/>
    <col min="13832" max="13832" width="13.42578125" style="4" customWidth="1"/>
    <col min="13833" max="13833" width="9.42578125" style="4" customWidth="1"/>
    <col min="13834" max="13834" width="10.28515625" style="4" customWidth="1"/>
    <col min="13835" max="13835" width="10" style="4" customWidth="1"/>
    <col min="13836" max="13836" width="9.140625" style="4" customWidth="1"/>
    <col min="13837" max="13837" width="16.85546875" style="4" customWidth="1"/>
    <col min="13838" max="13838" width="9.140625" style="4"/>
    <col min="13839" max="13839" width="10.140625" style="4" bestFit="1" customWidth="1"/>
    <col min="13840" max="13840" width="9.85546875" style="4" bestFit="1" customWidth="1"/>
    <col min="13841" max="14082" width="9.140625" style="4"/>
    <col min="14083" max="14083" width="47" style="4" customWidth="1"/>
    <col min="14084" max="14084" width="7.140625" style="4" customWidth="1"/>
    <col min="14085" max="14085" width="7.7109375" style="4" customWidth="1"/>
    <col min="14086" max="14086" width="13.140625" style="4" customWidth="1"/>
    <col min="14087" max="14087" width="8.42578125" style="4" customWidth="1"/>
    <col min="14088" max="14088" width="13.42578125" style="4" customWidth="1"/>
    <col min="14089" max="14089" width="9.42578125" style="4" customWidth="1"/>
    <col min="14090" max="14090" width="10.28515625" style="4" customWidth="1"/>
    <col min="14091" max="14091" width="10" style="4" customWidth="1"/>
    <col min="14092" max="14092" width="9.140625" style="4" customWidth="1"/>
    <col min="14093" max="14093" width="16.85546875" style="4" customWidth="1"/>
    <col min="14094" max="14094" width="9.140625" style="4"/>
    <col min="14095" max="14095" width="10.140625" style="4" bestFit="1" customWidth="1"/>
    <col min="14096" max="14096" width="9.85546875" style="4" bestFit="1" customWidth="1"/>
    <col min="14097" max="14338" width="9.140625" style="4"/>
    <col min="14339" max="14339" width="47" style="4" customWidth="1"/>
    <col min="14340" max="14340" width="7.140625" style="4" customWidth="1"/>
    <col min="14341" max="14341" width="7.7109375" style="4" customWidth="1"/>
    <col min="14342" max="14342" width="13.140625" style="4" customWidth="1"/>
    <col min="14343" max="14343" width="8.42578125" style="4" customWidth="1"/>
    <col min="14344" max="14344" width="13.42578125" style="4" customWidth="1"/>
    <col min="14345" max="14345" width="9.42578125" style="4" customWidth="1"/>
    <col min="14346" max="14346" width="10.28515625" style="4" customWidth="1"/>
    <col min="14347" max="14347" width="10" style="4" customWidth="1"/>
    <col min="14348" max="14348" width="9.140625" style="4" customWidth="1"/>
    <col min="14349" max="14349" width="16.85546875" style="4" customWidth="1"/>
    <col min="14350" max="14350" width="9.140625" style="4"/>
    <col min="14351" max="14351" width="10.140625" style="4" bestFit="1" customWidth="1"/>
    <col min="14352" max="14352" width="9.85546875" style="4" bestFit="1" customWidth="1"/>
    <col min="14353" max="14594" width="9.140625" style="4"/>
    <col min="14595" max="14595" width="47" style="4" customWidth="1"/>
    <col min="14596" max="14596" width="7.140625" style="4" customWidth="1"/>
    <col min="14597" max="14597" width="7.7109375" style="4" customWidth="1"/>
    <col min="14598" max="14598" width="13.140625" style="4" customWidth="1"/>
    <col min="14599" max="14599" width="8.42578125" style="4" customWidth="1"/>
    <col min="14600" max="14600" width="13.42578125" style="4" customWidth="1"/>
    <col min="14601" max="14601" width="9.42578125" style="4" customWidth="1"/>
    <col min="14602" max="14602" width="10.28515625" style="4" customWidth="1"/>
    <col min="14603" max="14603" width="10" style="4" customWidth="1"/>
    <col min="14604" max="14604" width="9.140625" style="4" customWidth="1"/>
    <col min="14605" max="14605" width="16.85546875" style="4" customWidth="1"/>
    <col min="14606" max="14606" width="9.140625" style="4"/>
    <col min="14607" max="14607" width="10.140625" style="4" bestFit="1" customWidth="1"/>
    <col min="14608" max="14608" width="9.85546875" style="4" bestFit="1" customWidth="1"/>
    <col min="14609" max="14850" width="9.140625" style="4"/>
    <col min="14851" max="14851" width="47" style="4" customWidth="1"/>
    <col min="14852" max="14852" width="7.140625" style="4" customWidth="1"/>
    <col min="14853" max="14853" width="7.7109375" style="4" customWidth="1"/>
    <col min="14854" max="14854" width="13.140625" style="4" customWidth="1"/>
    <col min="14855" max="14855" width="8.42578125" style="4" customWidth="1"/>
    <col min="14856" max="14856" width="13.42578125" style="4" customWidth="1"/>
    <col min="14857" max="14857" width="9.42578125" style="4" customWidth="1"/>
    <col min="14858" max="14858" width="10.28515625" style="4" customWidth="1"/>
    <col min="14859" max="14859" width="10" style="4" customWidth="1"/>
    <col min="14860" max="14860" width="9.140625" style="4" customWidth="1"/>
    <col min="14861" max="14861" width="16.85546875" style="4" customWidth="1"/>
    <col min="14862" max="14862" width="9.140625" style="4"/>
    <col min="14863" max="14863" width="10.140625" style="4" bestFit="1" customWidth="1"/>
    <col min="14864" max="14864" width="9.85546875" style="4" bestFit="1" customWidth="1"/>
    <col min="14865" max="15106" width="9.140625" style="4"/>
    <col min="15107" max="15107" width="47" style="4" customWidth="1"/>
    <col min="15108" max="15108" width="7.140625" style="4" customWidth="1"/>
    <col min="15109" max="15109" width="7.7109375" style="4" customWidth="1"/>
    <col min="15110" max="15110" width="13.140625" style="4" customWidth="1"/>
    <col min="15111" max="15111" width="8.42578125" style="4" customWidth="1"/>
    <col min="15112" max="15112" width="13.42578125" style="4" customWidth="1"/>
    <col min="15113" max="15113" width="9.42578125" style="4" customWidth="1"/>
    <col min="15114" max="15114" width="10.28515625" style="4" customWidth="1"/>
    <col min="15115" max="15115" width="10" style="4" customWidth="1"/>
    <col min="15116" max="15116" width="9.140625" style="4" customWidth="1"/>
    <col min="15117" max="15117" width="16.85546875" style="4" customWidth="1"/>
    <col min="15118" max="15118" width="9.140625" style="4"/>
    <col min="15119" max="15119" width="10.140625" style="4" bestFit="1" customWidth="1"/>
    <col min="15120" max="15120" width="9.85546875" style="4" bestFit="1" customWidth="1"/>
    <col min="15121" max="15362" width="9.140625" style="4"/>
    <col min="15363" max="15363" width="47" style="4" customWidth="1"/>
    <col min="15364" max="15364" width="7.140625" style="4" customWidth="1"/>
    <col min="15365" max="15365" width="7.7109375" style="4" customWidth="1"/>
    <col min="15366" max="15366" width="13.140625" style="4" customWidth="1"/>
    <col min="15367" max="15367" width="8.42578125" style="4" customWidth="1"/>
    <col min="15368" max="15368" width="13.42578125" style="4" customWidth="1"/>
    <col min="15369" max="15369" width="9.42578125" style="4" customWidth="1"/>
    <col min="15370" max="15370" width="10.28515625" style="4" customWidth="1"/>
    <col min="15371" max="15371" width="10" style="4" customWidth="1"/>
    <col min="15372" max="15372" width="9.140625" style="4" customWidth="1"/>
    <col min="15373" max="15373" width="16.85546875" style="4" customWidth="1"/>
    <col min="15374" max="15374" width="9.140625" style="4"/>
    <col min="15375" max="15375" width="10.140625" style="4" bestFit="1" customWidth="1"/>
    <col min="15376" max="15376" width="9.85546875" style="4" bestFit="1" customWidth="1"/>
    <col min="15377" max="15618" width="9.140625" style="4"/>
    <col min="15619" max="15619" width="47" style="4" customWidth="1"/>
    <col min="15620" max="15620" width="7.140625" style="4" customWidth="1"/>
    <col min="15621" max="15621" width="7.7109375" style="4" customWidth="1"/>
    <col min="15622" max="15622" width="13.140625" style="4" customWidth="1"/>
    <col min="15623" max="15623" width="8.42578125" style="4" customWidth="1"/>
    <col min="15624" max="15624" width="13.42578125" style="4" customWidth="1"/>
    <col min="15625" max="15625" width="9.42578125" style="4" customWidth="1"/>
    <col min="15626" max="15626" width="10.28515625" style="4" customWidth="1"/>
    <col min="15627" max="15627" width="10" style="4" customWidth="1"/>
    <col min="15628" max="15628" width="9.140625" style="4" customWidth="1"/>
    <col min="15629" max="15629" width="16.85546875" style="4" customWidth="1"/>
    <col min="15630" max="15630" width="9.140625" style="4"/>
    <col min="15631" max="15631" width="10.140625" style="4" bestFit="1" customWidth="1"/>
    <col min="15632" max="15632" width="9.85546875" style="4" bestFit="1" customWidth="1"/>
    <col min="15633" max="15874" width="9.140625" style="4"/>
    <col min="15875" max="15875" width="47" style="4" customWidth="1"/>
    <col min="15876" max="15876" width="7.140625" style="4" customWidth="1"/>
    <col min="15877" max="15877" width="7.7109375" style="4" customWidth="1"/>
    <col min="15878" max="15878" width="13.140625" style="4" customWidth="1"/>
    <col min="15879" max="15879" width="8.42578125" style="4" customWidth="1"/>
    <col min="15880" max="15880" width="13.42578125" style="4" customWidth="1"/>
    <col min="15881" max="15881" width="9.42578125" style="4" customWidth="1"/>
    <col min="15882" max="15882" width="10.28515625" style="4" customWidth="1"/>
    <col min="15883" max="15883" width="10" style="4" customWidth="1"/>
    <col min="15884" max="15884" width="9.140625" style="4" customWidth="1"/>
    <col min="15885" max="15885" width="16.85546875" style="4" customWidth="1"/>
    <col min="15886" max="15886" width="9.140625" style="4"/>
    <col min="15887" max="15887" width="10.140625" style="4" bestFit="1" customWidth="1"/>
    <col min="15888" max="15888" width="9.85546875" style="4" bestFit="1" customWidth="1"/>
    <col min="15889" max="16130" width="9.140625" style="4"/>
    <col min="16131" max="16131" width="47" style="4" customWidth="1"/>
    <col min="16132" max="16132" width="7.140625" style="4" customWidth="1"/>
    <col min="16133" max="16133" width="7.7109375" style="4" customWidth="1"/>
    <col min="16134" max="16134" width="13.140625" style="4" customWidth="1"/>
    <col min="16135" max="16135" width="8.42578125" style="4" customWidth="1"/>
    <col min="16136" max="16136" width="13.42578125" style="4" customWidth="1"/>
    <col min="16137" max="16137" width="9.42578125" style="4" customWidth="1"/>
    <col min="16138" max="16138" width="10.28515625" style="4" customWidth="1"/>
    <col min="16139" max="16139" width="10" style="4" customWidth="1"/>
    <col min="16140" max="16140" width="9.140625" style="4" customWidth="1"/>
    <col min="16141" max="16141" width="16.85546875" style="4" customWidth="1"/>
    <col min="16142" max="16142" width="9.140625" style="4"/>
    <col min="16143" max="16143" width="10.140625" style="4" bestFit="1" customWidth="1"/>
    <col min="16144" max="16144" width="9.85546875" style="4" bestFit="1" customWidth="1"/>
    <col min="16145" max="16384" width="9.140625" style="4"/>
  </cols>
  <sheetData>
    <row r="1" spans="1:28" s="1" customFormat="1" ht="12.75" customHeight="1" x14ac:dyDescent="0.2">
      <c r="A1" s="78"/>
      <c r="B1" s="78"/>
      <c r="C1" s="79" t="s">
        <v>24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  <c r="Z1" s="80"/>
    </row>
    <row r="2" spans="1:28" s="1" customFormat="1" ht="12.75" customHeight="1" x14ac:dyDescent="0.2">
      <c r="A2" s="78"/>
      <c r="B2" s="78"/>
      <c r="C2" s="79" t="s">
        <v>143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/>
      <c r="Z2" s="80"/>
    </row>
    <row r="3" spans="1:28" s="1" customFormat="1" ht="12.75" customHeight="1" x14ac:dyDescent="0.2">
      <c r="A3" s="78"/>
      <c r="B3" s="78"/>
      <c r="C3" s="79" t="s">
        <v>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  <c r="Z3" s="80"/>
    </row>
    <row r="4" spans="1:28" s="1" customFormat="1" ht="12.75" customHeight="1" x14ac:dyDescent="0.2">
      <c r="A4" s="78"/>
      <c r="B4" s="78"/>
      <c r="C4" s="81" t="s">
        <v>19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82"/>
    </row>
    <row r="5" spans="1:28" x14ac:dyDescent="0.2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8" s="7" customFormat="1" ht="32.25" customHeight="1" x14ac:dyDescent="0.25">
      <c r="A6" s="6" t="s">
        <v>2</v>
      </c>
      <c r="B6" s="6" t="s">
        <v>27</v>
      </c>
      <c r="C6" s="6"/>
      <c r="D6" s="6"/>
      <c r="E6" s="6"/>
      <c r="F6" s="6"/>
      <c r="G6" s="6"/>
      <c r="H6" s="6" t="s">
        <v>28</v>
      </c>
      <c r="I6" s="6" t="s">
        <v>26</v>
      </c>
      <c r="J6" s="6"/>
      <c r="K6" s="6"/>
      <c r="L6" s="6"/>
      <c r="M6" s="6" t="s">
        <v>31</v>
      </c>
      <c r="N6" s="6"/>
      <c r="O6" s="6"/>
      <c r="P6" s="6"/>
      <c r="Q6" s="6" t="s">
        <v>32</v>
      </c>
      <c r="R6" s="6"/>
      <c r="S6" s="6"/>
      <c r="T6" s="6"/>
      <c r="U6" s="6"/>
      <c r="V6" s="6"/>
      <c r="W6" s="6"/>
      <c r="X6" s="6"/>
      <c r="Y6" s="6"/>
      <c r="Z6" s="6"/>
      <c r="AA6" s="6" t="s">
        <v>35</v>
      </c>
      <c r="AB6" s="6" t="s">
        <v>36</v>
      </c>
    </row>
    <row r="7" spans="1:28" s="7" customFormat="1" ht="84.75" customHeight="1" x14ac:dyDescent="0.25">
      <c r="A7" s="6"/>
      <c r="B7" s="6" t="s">
        <v>25</v>
      </c>
      <c r="C7" s="6" t="s">
        <v>3</v>
      </c>
      <c r="D7" s="6" t="s">
        <v>53</v>
      </c>
      <c r="E7" s="6" t="s">
        <v>4</v>
      </c>
      <c r="F7" s="6"/>
      <c r="G7" s="6" t="s">
        <v>179</v>
      </c>
      <c r="H7" s="6"/>
      <c r="I7" s="6" t="s">
        <v>5</v>
      </c>
      <c r="J7" s="6" t="s">
        <v>6</v>
      </c>
      <c r="K7" s="6" t="s">
        <v>156</v>
      </c>
      <c r="L7" s="6" t="s">
        <v>8</v>
      </c>
      <c r="M7" s="8" t="s">
        <v>7</v>
      </c>
      <c r="N7" s="8"/>
      <c r="O7" s="8" t="s">
        <v>30</v>
      </c>
      <c r="P7" s="8" t="s">
        <v>9</v>
      </c>
      <c r="Q7" s="8" t="s">
        <v>23</v>
      </c>
      <c r="R7" s="8"/>
      <c r="S7" s="8" t="s">
        <v>20</v>
      </c>
      <c r="T7" s="8"/>
      <c r="U7" s="6" t="s">
        <v>21</v>
      </c>
      <c r="V7" s="6"/>
      <c r="W7" s="6" t="s">
        <v>22</v>
      </c>
      <c r="X7" s="6"/>
      <c r="Y7" s="6" t="s">
        <v>56</v>
      </c>
      <c r="Z7" s="6"/>
      <c r="AA7" s="6"/>
      <c r="AB7" s="6"/>
    </row>
    <row r="8" spans="1:28" s="7" customFormat="1" ht="31.5" x14ac:dyDescent="0.25">
      <c r="A8" s="6"/>
      <c r="B8" s="6"/>
      <c r="C8" s="6"/>
      <c r="D8" s="6"/>
      <c r="E8" s="9" t="s">
        <v>5</v>
      </c>
      <c r="F8" s="9" t="s">
        <v>6</v>
      </c>
      <c r="G8" s="6"/>
      <c r="H8" s="6"/>
      <c r="I8" s="6"/>
      <c r="J8" s="6"/>
      <c r="K8" s="6"/>
      <c r="L8" s="6"/>
      <c r="M8" s="9" t="s">
        <v>157</v>
      </c>
      <c r="N8" s="9" t="s">
        <v>29</v>
      </c>
      <c r="O8" s="8"/>
      <c r="P8" s="8"/>
      <c r="Q8" s="9" t="s">
        <v>33</v>
      </c>
      <c r="R8" s="9" t="s">
        <v>34</v>
      </c>
      <c r="S8" s="9" t="s">
        <v>33</v>
      </c>
      <c r="T8" s="9" t="s">
        <v>34</v>
      </c>
      <c r="U8" s="9" t="s">
        <v>5</v>
      </c>
      <c r="V8" s="9" t="s">
        <v>6</v>
      </c>
      <c r="W8" s="9" t="s">
        <v>33</v>
      </c>
      <c r="X8" s="9" t="s">
        <v>34</v>
      </c>
      <c r="Y8" s="9" t="s">
        <v>33</v>
      </c>
      <c r="Z8" s="9" t="s">
        <v>34</v>
      </c>
      <c r="AA8" s="6"/>
      <c r="AB8" s="6"/>
    </row>
    <row r="9" spans="1:28" s="7" customFormat="1" x14ac:dyDescent="0.25">
      <c r="A9" s="10">
        <v>1</v>
      </c>
      <c r="B9" s="10" t="s">
        <v>14</v>
      </c>
      <c r="C9" s="9">
        <v>3</v>
      </c>
      <c r="D9" s="10" t="s">
        <v>41</v>
      </c>
      <c r="E9" s="10" t="s">
        <v>42</v>
      </c>
      <c r="F9" s="10" t="s">
        <v>43</v>
      </c>
      <c r="G9" s="9">
        <v>7</v>
      </c>
      <c r="H9" s="9">
        <v>8</v>
      </c>
      <c r="I9" s="10" t="s">
        <v>44</v>
      </c>
      <c r="J9" s="10" t="s">
        <v>45</v>
      </c>
      <c r="K9" s="9">
        <v>11</v>
      </c>
      <c r="L9" s="9">
        <v>12</v>
      </c>
      <c r="M9" s="10" t="s">
        <v>46</v>
      </c>
      <c r="N9" s="10" t="s">
        <v>47</v>
      </c>
      <c r="O9" s="9">
        <v>15</v>
      </c>
      <c r="P9" s="9">
        <v>16</v>
      </c>
      <c r="Q9" s="10" t="s">
        <v>48</v>
      </c>
      <c r="R9" s="10" t="s">
        <v>49</v>
      </c>
      <c r="S9" s="9">
        <v>19</v>
      </c>
      <c r="T9" s="9">
        <v>20</v>
      </c>
      <c r="U9" s="10" t="s">
        <v>50</v>
      </c>
      <c r="V9" s="10" t="s">
        <v>51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</row>
    <row r="10" spans="1:28" s="21" customFormat="1" ht="31.5" customHeight="1" x14ac:dyDescent="0.2">
      <c r="A10" s="11"/>
      <c r="B10" s="12" t="s">
        <v>38</v>
      </c>
      <c r="C10" s="13"/>
      <c r="D10" s="14" t="s">
        <v>55</v>
      </c>
      <c r="E10" s="15">
        <v>15859</v>
      </c>
      <c r="F10" s="16">
        <v>14876</v>
      </c>
      <c r="G10" s="16"/>
      <c r="H10" s="16"/>
      <c r="I10" s="17">
        <v>673222</v>
      </c>
      <c r="J10" s="17">
        <v>521904</v>
      </c>
      <c r="K10" s="16">
        <f>J10-I10</f>
        <v>-151318</v>
      </c>
      <c r="L10" s="16"/>
      <c r="M10" s="15">
        <v>437942</v>
      </c>
      <c r="N10" s="15">
        <f>J10-M10</f>
        <v>83962</v>
      </c>
      <c r="O10" s="15"/>
      <c r="P10" s="15"/>
      <c r="Q10" s="18">
        <f>1708021/1755836-100%</f>
        <v>-2.7232042172503634E-2</v>
      </c>
      <c r="R10" s="18">
        <f>2486650/2716686-100%</f>
        <v>-8.4675225624161188E-2</v>
      </c>
      <c r="S10" s="18">
        <f>(77.8-75.3)/75.3</f>
        <v>3.3200531208499334E-2</v>
      </c>
      <c r="T10" s="18">
        <f>(74.1-73.4)/73.4</f>
        <v>9.5367847411442584E-3</v>
      </c>
      <c r="U10" s="19">
        <f>(19.9-20.55)/20.55</f>
        <v>-3.1630170316301803E-2</v>
      </c>
      <c r="V10" s="19">
        <f>(18.49-19.9)/19.9</f>
        <v>-7.0854271356783932E-2</v>
      </c>
      <c r="W10" s="18">
        <f>(796-895)/895</f>
        <v>-0.1106145251396648</v>
      </c>
      <c r="X10" s="18">
        <f>(739-796)/796</f>
        <v>-7.160804020100503E-2</v>
      </c>
      <c r="Y10" s="18">
        <f>(35939-37610)/37610</f>
        <v>-4.4429672959319329E-2</v>
      </c>
      <c r="Z10" s="18">
        <f>(32626-39223)/39223</f>
        <v>-0.16819213216735079</v>
      </c>
      <c r="AA10" s="20" t="s">
        <v>152</v>
      </c>
      <c r="AB10" s="83" t="s">
        <v>57</v>
      </c>
    </row>
    <row r="11" spans="1:28" s="21" customFormat="1" ht="31.5" customHeight="1" x14ac:dyDescent="0.2">
      <c r="A11" s="11"/>
      <c r="B11" s="12" t="s">
        <v>39</v>
      </c>
      <c r="C11" s="13"/>
      <c r="D11" s="14" t="s">
        <v>55</v>
      </c>
      <c r="E11" s="15">
        <v>9346</v>
      </c>
      <c r="F11" s="16">
        <v>8108</v>
      </c>
      <c r="G11" s="16"/>
      <c r="H11" s="16"/>
      <c r="I11" s="17">
        <v>34535</v>
      </c>
      <c r="J11" s="17">
        <v>27747</v>
      </c>
      <c r="K11" s="16">
        <v>-6788</v>
      </c>
      <c r="L11" s="16"/>
      <c r="M11" s="15">
        <v>13381</v>
      </c>
      <c r="N11" s="15">
        <v>14366</v>
      </c>
      <c r="O11" s="15"/>
      <c r="P11" s="15"/>
      <c r="Q11" s="18"/>
      <c r="R11" s="18"/>
      <c r="S11" s="18"/>
      <c r="T11" s="18"/>
      <c r="U11" s="19">
        <f>(7.2-7.2)/7.2</f>
        <v>0</v>
      </c>
      <c r="V11" s="19">
        <f>(6.77-7.2)/7.2</f>
        <v>-5.9722222222222301E-2</v>
      </c>
      <c r="W11" s="18"/>
      <c r="X11" s="18"/>
      <c r="Y11" s="18"/>
      <c r="Z11" s="18"/>
      <c r="AA11" s="20"/>
      <c r="AB11" s="83"/>
    </row>
    <row r="12" spans="1:28" s="21" customFormat="1" ht="31.5" customHeight="1" x14ac:dyDescent="0.2">
      <c r="A12" s="11"/>
      <c r="B12" s="12" t="s">
        <v>40</v>
      </c>
      <c r="C12" s="13"/>
      <c r="D12" s="14" t="s">
        <v>55</v>
      </c>
      <c r="E12" s="15">
        <v>9966</v>
      </c>
      <c r="F12" s="16">
        <v>9655</v>
      </c>
      <c r="G12" s="16"/>
      <c r="H12" s="16"/>
      <c r="I12" s="17">
        <v>259183</v>
      </c>
      <c r="J12" s="17">
        <v>241335</v>
      </c>
      <c r="K12" s="16">
        <v>-17848</v>
      </c>
      <c r="L12" s="16"/>
      <c r="M12" s="15">
        <v>196014</v>
      </c>
      <c r="N12" s="15">
        <v>45321</v>
      </c>
      <c r="O12" s="15"/>
      <c r="P12" s="15"/>
      <c r="Q12" s="18"/>
      <c r="R12" s="18"/>
      <c r="S12" s="18"/>
      <c r="T12" s="18"/>
      <c r="U12" s="19"/>
      <c r="V12" s="19"/>
      <c r="W12" s="19"/>
      <c r="X12" s="19"/>
      <c r="Y12" s="18"/>
      <c r="Z12" s="18"/>
      <c r="AA12" s="20"/>
      <c r="AB12" s="83"/>
    </row>
    <row r="13" spans="1:28" s="7" customFormat="1" x14ac:dyDescent="0.25">
      <c r="A13" s="10"/>
      <c r="B13" s="10" t="s">
        <v>37</v>
      </c>
      <c r="C13" s="9"/>
      <c r="D13" s="10"/>
      <c r="E13" s="10"/>
      <c r="F13" s="10"/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9"/>
      <c r="Z13" s="9"/>
      <c r="AA13" s="9"/>
      <c r="AB13" s="9"/>
    </row>
    <row r="14" spans="1:28" ht="34.5" customHeight="1" x14ac:dyDescent="0.2">
      <c r="A14" s="11">
        <v>1</v>
      </c>
      <c r="B14" s="12" t="s">
        <v>38</v>
      </c>
      <c r="C14" s="22" t="s">
        <v>58</v>
      </c>
      <c r="D14" s="14"/>
      <c r="E14" s="17">
        <f>SUM(E15:E23)</f>
        <v>11</v>
      </c>
      <c r="F14" s="17">
        <f>SUM(F15:F23)</f>
        <v>40</v>
      </c>
      <c r="G14" s="23" t="s">
        <v>144</v>
      </c>
      <c r="H14" s="24" t="s">
        <v>52</v>
      </c>
      <c r="I14" s="17">
        <f>SUM(I15:I23)</f>
        <v>82449</v>
      </c>
      <c r="J14" s="17">
        <f t="shared" ref="J14:K14" si="0">SUM(J15:J23)</f>
        <v>90103.104819999993</v>
      </c>
      <c r="K14" s="17">
        <f t="shared" si="0"/>
        <v>7654.1048200000023</v>
      </c>
      <c r="L14" s="17"/>
      <c r="M14" s="17">
        <f>SUM(M15:M23)</f>
        <v>85484.486739999993</v>
      </c>
      <c r="N14" s="17">
        <f>SUM(N15:N23)</f>
        <v>4618.6180800000002</v>
      </c>
      <c r="O14" s="15"/>
      <c r="P14" s="15"/>
      <c r="Q14" s="15"/>
      <c r="R14" s="25"/>
      <c r="S14" s="15"/>
      <c r="T14" s="15"/>
      <c r="U14" s="15"/>
      <c r="V14" s="25"/>
      <c r="W14" s="15"/>
      <c r="X14" s="25"/>
      <c r="Y14" s="25"/>
      <c r="Z14" s="25"/>
      <c r="AA14" s="15"/>
      <c r="AB14" s="25"/>
    </row>
    <row r="15" spans="1:28" ht="22.5" customHeight="1" x14ac:dyDescent="0.2">
      <c r="A15" s="10" t="s">
        <v>10</v>
      </c>
      <c r="B15" s="10"/>
      <c r="C15" s="26" t="s">
        <v>60</v>
      </c>
      <c r="D15" s="9" t="s">
        <v>59</v>
      </c>
      <c r="E15" s="27">
        <v>1</v>
      </c>
      <c r="F15" s="28">
        <v>1</v>
      </c>
      <c r="G15" s="29"/>
      <c r="H15" s="30"/>
      <c r="I15" s="31">
        <v>22243</v>
      </c>
      <c r="J15" s="28">
        <v>32203.192040000002</v>
      </c>
      <c r="K15" s="28">
        <f>J15-I15</f>
        <v>9960.1920400000017</v>
      </c>
      <c r="L15" s="32" t="s">
        <v>149</v>
      </c>
      <c r="M15" s="27">
        <f>J15</f>
        <v>32203.192040000002</v>
      </c>
      <c r="N15" s="27"/>
      <c r="O15" s="27"/>
      <c r="P15" s="2"/>
      <c r="Q15" s="27"/>
      <c r="R15" s="33"/>
      <c r="S15" s="27"/>
      <c r="T15" s="27"/>
      <c r="U15" s="34"/>
      <c r="V15" s="35"/>
      <c r="W15" s="34"/>
      <c r="X15" s="35"/>
      <c r="Y15" s="35"/>
      <c r="Z15" s="35"/>
      <c r="AA15" s="34"/>
      <c r="AB15" s="35"/>
    </row>
    <row r="16" spans="1:28" ht="22.5" customHeight="1" x14ac:dyDescent="0.2">
      <c r="A16" s="10" t="s">
        <v>12</v>
      </c>
      <c r="B16" s="10"/>
      <c r="C16" s="26" t="s">
        <v>61</v>
      </c>
      <c r="D16" s="9" t="s">
        <v>59</v>
      </c>
      <c r="E16" s="27">
        <v>1</v>
      </c>
      <c r="F16" s="28">
        <v>1</v>
      </c>
      <c r="G16" s="29"/>
      <c r="H16" s="30"/>
      <c r="I16" s="31">
        <v>6999</v>
      </c>
      <c r="J16" s="28">
        <v>7434.0096400000002</v>
      </c>
      <c r="K16" s="28">
        <f t="shared" ref="K16:K41" si="1">J16-I16</f>
        <v>435.00964000000022</v>
      </c>
      <c r="L16" s="32"/>
      <c r="M16" s="27">
        <f t="shared" ref="M16:M20" si="2">J16</f>
        <v>7434.0096400000002</v>
      </c>
      <c r="N16" s="27"/>
      <c r="O16" s="27"/>
      <c r="P16" s="2"/>
      <c r="Q16" s="27"/>
      <c r="R16" s="33"/>
      <c r="S16" s="27"/>
      <c r="T16" s="27"/>
      <c r="U16" s="34"/>
      <c r="V16" s="35"/>
      <c r="W16" s="34"/>
      <c r="X16" s="35"/>
      <c r="Y16" s="35"/>
      <c r="Z16" s="35"/>
      <c r="AA16" s="34"/>
      <c r="AB16" s="35"/>
    </row>
    <row r="17" spans="1:28" ht="22.5" customHeight="1" x14ac:dyDescent="0.2">
      <c r="A17" s="10" t="s">
        <v>13</v>
      </c>
      <c r="B17" s="10"/>
      <c r="C17" s="26" t="s">
        <v>62</v>
      </c>
      <c r="D17" s="9" t="s">
        <v>59</v>
      </c>
      <c r="E17" s="27">
        <v>2</v>
      </c>
      <c r="F17" s="28">
        <v>2</v>
      </c>
      <c r="G17" s="29"/>
      <c r="H17" s="30"/>
      <c r="I17" s="31">
        <v>4833</v>
      </c>
      <c r="J17" s="28">
        <v>2925.9892399999999</v>
      </c>
      <c r="K17" s="28">
        <f t="shared" si="1"/>
        <v>-1907.0107600000001</v>
      </c>
      <c r="L17" s="32"/>
      <c r="M17" s="27">
        <f t="shared" si="2"/>
        <v>2925.9892399999999</v>
      </c>
      <c r="N17" s="27"/>
      <c r="O17" s="27"/>
      <c r="P17" s="2"/>
      <c r="Q17" s="27"/>
      <c r="R17" s="33"/>
      <c r="S17" s="27"/>
      <c r="T17" s="27"/>
      <c r="U17" s="34"/>
      <c r="V17" s="35"/>
      <c r="W17" s="34"/>
      <c r="X17" s="35"/>
      <c r="Y17" s="35"/>
      <c r="Z17" s="35"/>
      <c r="AA17" s="34"/>
      <c r="AB17" s="35"/>
    </row>
    <row r="18" spans="1:28" ht="22.5" customHeight="1" x14ac:dyDescent="0.2">
      <c r="A18" s="10" t="s">
        <v>16</v>
      </c>
      <c r="B18" s="10"/>
      <c r="C18" s="26" t="s">
        <v>63</v>
      </c>
      <c r="D18" s="9" t="s">
        <v>59</v>
      </c>
      <c r="E18" s="27">
        <v>1</v>
      </c>
      <c r="F18" s="28">
        <v>1</v>
      </c>
      <c r="G18" s="29"/>
      <c r="H18" s="30"/>
      <c r="I18" s="31">
        <v>12764</v>
      </c>
      <c r="J18" s="36">
        <v>12537.681500000001</v>
      </c>
      <c r="K18" s="28">
        <f t="shared" si="1"/>
        <v>-226.3184999999994</v>
      </c>
      <c r="L18" s="32"/>
      <c r="M18" s="27">
        <f t="shared" si="2"/>
        <v>12537.681500000001</v>
      </c>
      <c r="N18" s="27"/>
      <c r="O18" s="27"/>
      <c r="P18" s="2"/>
      <c r="Q18" s="27"/>
      <c r="R18" s="33"/>
      <c r="S18" s="27"/>
      <c r="T18" s="27"/>
      <c r="U18" s="34"/>
      <c r="V18" s="35"/>
      <c r="W18" s="34"/>
      <c r="X18" s="35"/>
      <c r="Y18" s="35"/>
      <c r="Z18" s="35"/>
      <c r="AA18" s="34"/>
      <c r="AB18" s="35"/>
    </row>
    <row r="19" spans="1:28" ht="22.5" customHeight="1" x14ac:dyDescent="0.2">
      <c r="A19" s="10" t="s">
        <v>64</v>
      </c>
      <c r="B19" s="10"/>
      <c r="C19" s="26" t="s">
        <v>65</v>
      </c>
      <c r="D19" s="9" t="s">
        <v>59</v>
      </c>
      <c r="E19" s="27">
        <v>1</v>
      </c>
      <c r="F19" s="28">
        <v>1</v>
      </c>
      <c r="G19" s="29"/>
      <c r="H19" s="30"/>
      <c r="I19" s="31">
        <v>24402</v>
      </c>
      <c r="J19" s="28">
        <v>19407.614320000001</v>
      </c>
      <c r="K19" s="28">
        <f t="shared" si="1"/>
        <v>-4994.3856799999994</v>
      </c>
      <c r="L19" s="32"/>
      <c r="M19" s="27">
        <f t="shared" si="2"/>
        <v>19407.614320000001</v>
      </c>
      <c r="N19" s="27"/>
      <c r="O19" s="27"/>
      <c r="P19" s="2"/>
      <c r="Q19" s="27"/>
      <c r="R19" s="33"/>
      <c r="S19" s="27"/>
      <c r="T19" s="27"/>
      <c r="U19" s="34"/>
      <c r="V19" s="36"/>
      <c r="W19" s="34"/>
      <c r="X19" s="36"/>
      <c r="Y19" s="36"/>
      <c r="Z19" s="36"/>
      <c r="AA19" s="34"/>
      <c r="AB19" s="36"/>
    </row>
    <row r="20" spans="1:28" ht="31.5" x14ac:dyDescent="0.2">
      <c r="A20" s="10" t="s">
        <v>66</v>
      </c>
      <c r="B20" s="10"/>
      <c r="C20" s="26" t="s">
        <v>171</v>
      </c>
      <c r="D20" s="9" t="s">
        <v>59</v>
      </c>
      <c r="E20" s="27">
        <v>5</v>
      </c>
      <c r="F20" s="28">
        <v>5</v>
      </c>
      <c r="G20" s="29"/>
      <c r="H20" s="30"/>
      <c r="I20" s="31">
        <v>11208</v>
      </c>
      <c r="J20" s="28">
        <f>9237+1739</f>
        <v>10976</v>
      </c>
      <c r="K20" s="28">
        <f t="shared" si="1"/>
        <v>-232</v>
      </c>
      <c r="L20" s="32"/>
      <c r="M20" s="27">
        <f t="shared" si="2"/>
        <v>10976</v>
      </c>
      <c r="N20" s="27"/>
      <c r="O20" s="27"/>
      <c r="P20" s="2"/>
      <c r="Q20" s="27"/>
      <c r="R20" s="33"/>
      <c r="S20" s="27"/>
      <c r="T20" s="27"/>
      <c r="U20" s="34"/>
      <c r="V20" s="36"/>
      <c r="W20" s="34"/>
      <c r="X20" s="36"/>
      <c r="Y20" s="36"/>
      <c r="Z20" s="36"/>
      <c r="AA20" s="34"/>
      <c r="AB20" s="36"/>
    </row>
    <row r="21" spans="1:28" ht="11.25" customHeight="1" x14ac:dyDescent="0.2">
      <c r="A21" s="10" t="s">
        <v>67</v>
      </c>
      <c r="B21" s="10"/>
      <c r="C21" s="37" t="s">
        <v>68</v>
      </c>
      <c r="D21" s="9" t="s">
        <v>59</v>
      </c>
      <c r="E21" s="27"/>
      <c r="F21" s="28">
        <v>5</v>
      </c>
      <c r="G21" s="29"/>
      <c r="H21" s="30"/>
      <c r="I21" s="31"/>
      <c r="J21" s="36">
        <v>577.45528000000002</v>
      </c>
      <c r="K21" s="28">
        <f t="shared" si="1"/>
        <v>577.45528000000002</v>
      </c>
      <c r="L21" s="32" t="s">
        <v>147</v>
      </c>
      <c r="M21" s="27"/>
      <c r="N21" s="27">
        <f>J21</f>
        <v>577.45528000000002</v>
      </c>
      <c r="O21" s="27"/>
      <c r="P21" s="2"/>
      <c r="Q21" s="27"/>
      <c r="R21" s="33"/>
      <c r="S21" s="27"/>
      <c r="T21" s="27"/>
      <c r="U21" s="34"/>
      <c r="V21" s="36"/>
      <c r="W21" s="34"/>
      <c r="X21" s="36"/>
      <c r="Y21" s="36"/>
      <c r="Z21" s="36"/>
      <c r="AA21" s="34"/>
      <c r="AB21" s="36"/>
    </row>
    <row r="22" spans="1:28" ht="11.25" customHeight="1" x14ac:dyDescent="0.2">
      <c r="A22" s="10" t="s">
        <v>69</v>
      </c>
      <c r="B22" s="10"/>
      <c r="C22" s="37" t="s">
        <v>70</v>
      </c>
      <c r="D22" s="9" t="s">
        <v>59</v>
      </c>
      <c r="E22" s="27"/>
      <c r="F22" s="28">
        <v>23</v>
      </c>
      <c r="G22" s="29"/>
      <c r="H22" s="30"/>
      <c r="I22" s="31"/>
      <c r="J22" s="36">
        <v>2600</v>
      </c>
      <c r="K22" s="28">
        <f t="shared" si="1"/>
        <v>2600</v>
      </c>
      <c r="L22" s="32"/>
      <c r="M22" s="27"/>
      <c r="N22" s="27">
        <f t="shared" ref="N22:N23" si="3">J22</f>
        <v>2600</v>
      </c>
      <c r="O22" s="27"/>
      <c r="P22" s="2"/>
      <c r="Q22" s="27"/>
      <c r="R22" s="33"/>
      <c r="S22" s="27"/>
      <c r="T22" s="27"/>
      <c r="U22" s="34"/>
      <c r="V22" s="36"/>
      <c r="W22" s="34"/>
      <c r="X22" s="36"/>
      <c r="Y22" s="36"/>
      <c r="Z22" s="36"/>
      <c r="AA22" s="34"/>
      <c r="AB22" s="36"/>
    </row>
    <row r="23" spans="1:28" ht="11.25" customHeight="1" x14ac:dyDescent="0.2">
      <c r="A23" s="10" t="s">
        <v>71</v>
      </c>
      <c r="B23" s="10"/>
      <c r="C23" s="37" t="s">
        <v>72</v>
      </c>
      <c r="D23" s="9" t="s">
        <v>73</v>
      </c>
      <c r="E23" s="27"/>
      <c r="F23" s="28">
        <v>1</v>
      </c>
      <c r="G23" s="29"/>
      <c r="H23" s="30"/>
      <c r="I23" s="31"/>
      <c r="J23" s="36">
        <v>1441.1628000000001</v>
      </c>
      <c r="K23" s="28">
        <f t="shared" si="1"/>
        <v>1441.1628000000001</v>
      </c>
      <c r="L23" s="32"/>
      <c r="M23" s="27"/>
      <c r="N23" s="27">
        <f t="shared" si="3"/>
        <v>1441.1628000000001</v>
      </c>
      <c r="O23" s="27"/>
      <c r="P23" s="2"/>
      <c r="Q23" s="27"/>
      <c r="R23" s="33"/>
      <c r="S23" s="27"/>
      <c r="T23" s="27"/>
      <c r="U23" s="34"/>
      <c r="V23" s="36"/>
      <c r="W23" s="34"/>
      <c r="X23" s="36"/>
      <c r="Y23" s="36"/>
      <c r="Z23" s="36"/>
      <c r="AA23" s="34"/>
      <c r="AB23" s="36"/>
    </row>
    <row r="24" spans="1:28" x14ac:dyDescent="0.2">
      <c r="A24" s="38" t="s">
        <v>14</v>
      </c>
      <c r="B24" s="11"/>
      <c r="C24" s="39" t="s">
        <v>18</v>
      </c>
      <c r="D24" s="40" t="s">
        <v>59</v>
      </c>
      <c r="E24" s="15">
        <f>E28+E25+E26+E27</f>
        <v>2</v>
      </c>
      <c r="F24" s="15">
        <f>F28+F25+F26+F27</f>
        <v>5</v>
      </c>
      <c r="G24" s="29"/>
      <c r="H24" s="30"/>
      <c r="I24" s="17">
        <f>I28+I27+I26+I25</f>
        <v>24999</v>
      </c>
      <c r="J24" s="17">
        <f>J28+J27+J26+J25</f>
        <v>17950.360499999999</v>
      </c>
      <c r="K24" s="17">
        <f t="shared" si="1"/>
        <v>-7048.6395000000011</v>
      </c>
      <c r="L24" s="41"/>
      <c r="M24" s="17">
        <f>M28+M27+M26+M25</f>
        <v>14500</v>
      </c>
      <c r="N24" s="17">
        <f>N28+N27+N26+N25</f>
        <v>3450.3604999999998</v>
      </c>
      <c r="O24" s="15"/>
      <c r="P24" s="15"/>
      <c r="Q24" s="15"/>
      <c r="R24" s="2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42" customHeight="1" x14ac:dyDescent="0.2">
      <c r="A25" s="10" t="s">
        <v>15</v>
      </c>
      <c r="B25" s="11"/>
      <c r="C25" s="26" t="s">
        <v>74</v>
      </c>
      <c r="D25" s="9" t="s">
        <v>75</v>
      </c>
      <c r="E25" s="9">
        <v>1</v>
      </c>
      <c r="F25" s="9">
        <v>1</v>
      </c>
      <c r="G25" s="29"/>
      <c r="H25" s="30"/>
      <c r="I25" s="27">
        <v>11923</v>
      </c>
      <c r="J25" s="31">
        <v>7000</v>
      </c>
      <c r="K25" s="28">
        <f t="shared" si="1"/>
        <v>-4923</v>
      </c>
      <c r="L25" s="2" t="s">
        <v>148</v>
      </c>
      <c r="M25" s="31">
        <f>J25</f>
        <v>7000</v>
      </c>
      <c r="N25" s="31"/>
      <c r="O25" s="15"/>
      <c r="P25" s="15"/>
      <c r="Q25" s="15"/>
      <c r="R25" s="2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42.75" customHeight="1" x14ac:dyDescent="0.2">
      <c r="A26" s="10" t="s">
        <v>11</v>
      </c>
      <c r="B26" s="11"/>
      <c r="C26" s="26" t="s">
        <v>76</v>
      </c>
      <c r="D26" s="9" t="s">
        <v>75</v>
      </c>
      <c r="E26" s="9">
        <v>1</v>
      </c>
      <c r="F26" s="9">
        <v>1</v>
      </c>
      <c r="G26" s="29"/>
      <c r="H26" s="30"/>
      <c r="I26" s="27">
        <v>13076</v>
      </c>
      <c r="J26" s="31">
        <v>7500</v>
      </c>
      <c r="K26" s="28">
        <f t="shared" si="1"/>
        <v>-5576</v>
      </c>
      <c r="L26" s="2" t="s">
        <v>148</v>
      </c>
      <c r="M26" s="31">
        <f>J26</f>
        <v>7500</v>
      </c>
      <c r="N26" s="31"/>
      <c r="O26" s="15"/>
      <c r="P26" s="15"/>
      <c r="Q26" s="15"/>
      <c r="R26" s="2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21" x14ac:dyDescent="0.2">
      <c r="A27" s="10" t="s">
        <v>77</v>
      </c>
      <c r="B27" s="11"/>
      <c r="C27" s="26" t="s">
        <v>78</v>
      </c>
      <c r="D27" s="9" t="s">
        <v>73</v>
      </c>
      <c r="E27" s="9"/>
      <c r="F27" s="9">
        <v>2</v>
      </c>
      <c r="G27" s="29"/>
      <c r="H27" s="30"/>
      <c r="I27" s="17"/>
      <c r="J27" s="31">
        <v>1145.22</v>
      </c>
      <c r="K27" s="28">
        <f t="shared" si="1"/>
        <v>1145.22</v>
      </c>
      <c r="L27" s="42" t="s">
        <v>174</v>
      </c>
      <c r="M27" s="31"/>
      <c r="N27" s="31">
        <f>J27</f>
        <v>1145.22</v>
      </c>
      <c r="O27" s="15"/>
      <c r="P27" s="15"/>
      <c r="Q27" s="15"/>
      <c r="R27" s="2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23.25" customHeight="1" x14ac:dyDescent="0.2">
      <c r="A28" s="10" t="s">
        <v>79</v>
      </c>
      <c r="B28" s="10"/>
      <c r="C28" s="37" t="s">
        <v>80</v>
      </c>
      <c r="D28" s="9" t="s">
        <v>59</v>
      </c>
      <c r="E28" s="27"/>
      <c r="F28" s="28">
        <v>1</v>
      </c>
      <c r="G28" s="29"/>
      <c r="H28" s="30"/>
      <c r="I28" s="31"/>
      <c r="J28" s="28">
        <v>2305.1405</v>
      </c>
      <c r="K28" s="28">
        <f t="shared" si="1"/>
        <v>2305.1405</v>
      </c>
      <c r="L28" s="2" t="s">
        <v>175</v>
      </c>
      <c r="M28" s="27"/>
      <c r="N28" s="27">
        <f>J28</f>
        <v>2305.1405</v>
      </c>
      <c r="O28" s="27"/>
      <c r="P28" s="27"/>
      <c r="Q28" s="27"/>
      <c r="R28" s="33"/>
      <c r="S28" s="27"/>
      <c r="T28" s="27"/>
      <c r="U28" s="34"/>
      <c r="V28" s="36"/>
      <c r="W28" s="34"/>
      <c r="X28" s="36"/>
      <c r="Y28" s="36"/>
      <c r="Z28" s="36"/>
      <c r="AA28" s="34"/>
      <c r="AB28" s="36"/>
    </row>
    <row r="29" spans="1:28" ht="24" customHeight="1" x14ac:dyDescent="0.2">
      <c r="A29" s="43" t="s">
        <v>17</v>
      </c>
      <c r="B29" s="10"/>
      <c r="C29" s="13" t="s">
        <v>81</v>
      </c>
      <c r="D29" s="14" t="s">
        <v>1</v>
      </c>
      <c r="E29" s="15">
        <f>SUM(E30:E41)</f>
        <v>10266</v>
      </c>
      <c r="F29" s="15">
        <f>SUM(F30:F41)</f>
        <v>10890.5</v>
      </c>
      <c r="G29" s="29"/>
      <c r="H29" s="30"/>
      <c r="I29" s="15">
        <f>SUM(I30:I41)</f>
        <v>565774</v>
      </c>
      <c r="J29" s="15">
        <f>SUM(J30:J41)</f>
        <v>413850.11032000004</v>
      </c>
      <c r="K29" s="15">
        <f>SUM(K30:K41)</f>
        <v>-151923.88968000002</v>
      </c>
      <c r="L29" s="44"/>
      <c r="M29" s="15">
        <f>SUM(M30:M41)</f>
        <v>337957.2797500001</v>
      </c>
      <c r="N29" s="15">
        <f>SUM(N30:N41)</f>
        <v>75892.830570000006</v>
      </c>
      <c r="O29" s="27"/>
      <c r="P29" s="27"/>
      <c r="Q29" s="27"/>
      <c r="R29" s="33"/>
      <c r="S29" s="27"/>
      <c r="T29" s="27"/>
      <c r="U29" s="34"/>
      <c r="V29" s="36"/>
      <c r="W29" s="34"/>
      <c r="X29" s="36"/>
      <c r="Y29" s="36"/>
      <c r="Z29" s="36"/>
      <c r="AA29" s="34"/>
      <c r="AB29" s="36"/>
    </row>
    <row r="30" spans="1:28" ht="22.5" customHeight="1" x14ac:dyDescent="0.2">
      <c r="A30" s="45" t="s">
        <v>82</v>
      </c>
      <c r="B30" s="10"/>
      <c r="C30" s="37" t="s">
        <v>83</v>
      </c>
      <c r="D30" s="9" t="s">
        <v>1</v>
      </c>
      <c r="E30" s="27">
        <v>1400</v>
      </c>
      <c r="F30" s="28">
        <v>1419</v>
      </c>
      <c r="G30" s="29"/>
      <c r="H30" s="30"/>
      <c r="I30" s="31">
        <v>79017</v>
      </c>
      <c r="J30" s="28">
        <v>84982.430550000005</v>
      </c>
      <c r="K30" s="28">
        <f t="shared" si="1"/>
        <v>5965.4305500000046</v>
      </c>
      <c r="L30" s="32" t="s">
        <v>150</v>
      </c>
      <c r="M30" s="27">
        <f>J30</f>
        <v>84982.430550000005</v>
      </c>
      <c r="N30" s="27"/>
      <c r="O30" s="27"/>
      <c r="P30" s="27"/>
      <c r="Q30" s="27"/>
      <c r="R30" s="33"/>
      <c r="S30" s="27"/>
      <c r="T30" s="27"/>
      <c r="U30" s="34"/>
      <c r="V30" s="36"/>
      <c r="W30" s="34"/>
      <c r="X30" s="36"/>
      <c r="Y30" s="36"/>
      <c r="Z30" s="36"/>
      <c r="AA30" s="34"/>
      <c r="AB30" s="36"/>
    </row>
    <row r="31" spans="1:28" ht="22.5" customHeight="1" x14ac:dyDescent="0.2">
      <c r="A31" s="45" t="s">
        <v>84</v>
      </c>
      <c r="B31" s="10"/>
      <c r="C31" s="37" t="s">
        <v>85</v>
      </c>
      <c r="D31" s="9" t="s">
        <v>1</v>
      </c>
      <c r="E31" s="27">
        <v>1300</v>
      </c>
      <c r="F31" s="28">
        <v>1345</v>
      </c>
      <c r="G31" s="29"/>
      <c r="H31" s="30"/>
      <c r="I31" s="31">
        <v>66260</v>
      </c>
      <c r="J31" s="28">
        <v>61413.022470000004</v>
      </c>
      <c r="K31" s="28">
        <f t="shared" si="1"/>
        <v>-4846.9775299999965</v>
      </c>
      <c r="L31" s="32"/>
      <c r="M31" s="27">
        <v>9610</v>
      </c>
      <c r="N31" s="27">
        <f>J31-M31</f>
        <v>51803.022470000004</v>
      </c>
      <c r="O31" s="27"/>
      <c r="P31" s="27"/>
      <c r="Q31" s="27"/>
      <c r="R31" s="33"/>
      <c r="S31" s="27"/>
      <c r="T31" s="27"/>
      <c r="U31" s="34"/>
      <c r="V31" s="36"/>
      <c r="W31" s="34"/>
      <c r="X31" s="36"/>
      <c r="Y31" s="36"/>
      <c r="Z31" s="36"/>
      <c r="AA31" s="34"/>
      <c r="AB31" s="36"/>
    </row>
    <row r="32" spans="1:28" ht="22.5" customHeight="1" x14ac:dyDescent="0.2">
      <c r="A32" s="45" t="s">
        <v>86</v>
      </c>
      <c r="B32" s="10"/>
      <c r="C32" s="37" t="s">
        <v>87</v>
      </c>
      <c r="D32" s="9" t="s">
        <v>1</v>
      </c>
      <c r="E32" s="27">
        <v>900</v>
      </c>
      <c r="F32" s="28">
        <v>900</v>
      </c>
      <c r="G32" s="29"/>
      <c r="H32" s="30"/>
      <c r="I32" s="31">
        <v>33909</v>
      </c>
      <c r="J32" s="28">
        <v>28505.046180000001</v>
      </c>
      <c r="K32" s="28">
        <f t="shared" si="1"/>
        <v>-5403.9538199999988</v>
      </c>
      <c r="L32" s="32"/>
      <c r="M32" s="27">
        <f t="shared" ref="M32:M35" si="4">J32</f>
        <v>28505.046180000001</v>
      </c>
      <c r="N32" s="27"/>
      <c r="O32" s="27"/>
      <c r="P32" s="27"/>
      <c r="Q32" s="27"/>
      <c r="R32" s="33"/>
      <c r="S32" s="27"/>
      <c r="T32" s="27"/>
      <c r="U32" s="34"/>
      <c r="V32" s="36"/>
      <c r="W32" s="34"/>
      <c r="X32" s="36"/>
      <c r="Y32" s="36"/>
      <c r="Z32" s="36"/>
      <c r="AA32" s="34"/>
      <c r="AB32" s="36"/>
    </row>
    <row r="33" spans="1:28" ht="22.5" customHeight="1" x14ac:dyDescent="0.2">
      <c r="A33" s="45" t="s">
        <v>88</v>
      </c>
      <c r="B33" s="10"/>
      <c r="C33" s="37" t="s">
        <v>89</v>
      </c>
      <c r="D33" s="9" t="s">
        <v>1</v>
      </c>
      <c r="E33" s="27">
        <v>667</v>
      </c>
      <c r="F33" s="28">
        <v>693.5</v>
      </c>
      <c r="G33" s="29"/>
      <c r="H33" s="30"/>
      <c r="I33" s="31">
        <v>49455</v>
      </c>
      <c r="J33" s="28">
        <v>43274.525260000002</v>
      </c>
      <c r="K33" s="28">
        <f t="shared" si="1"/>
        <v>-6180.4747399999978</v>
      </c>
      <c r="L33" s="32"/>
      <c r="M33" s="27">
        <f t="shared" si="4"/>
        <v>43274.525260000002</v>
      </c>
      <c r="N33" s="27"/>
      <c r="O33" s="27"/>
      <c r="P33" s="27"/>
      <c r="Q33" s="27"/>
      <c r="R33" s="33"/>
      <c r="S33" s="27"/>
      <c r="T33" s="27"/>
      <c r="U33" s="34"/>
      <c r="V33" s="36"/>
      <c r="W33" s="34"/>
      <c r="X33" s="36"/>
      <c r="Y33" s="36"/>
      <c r="Z33" s="36"/>
      <c r="AA33" s="34"/>
      <c r="AB33" s="36"/>
    </row>
    <row r="34" spans="1:28" ht="15.75" customHeight="1" x14ac:dyDescent="0.2">
      <c r="A34" s="45" t="s">
        <v>90</v>
      </c>
      <c r="B34" s="10"/>
      <c r="C34" s="37" t="s">
        <v>91</v>
      </c>
      <c r="D34" s="9" t="s">
        <v>1</v>
      </c>
      <c r="E34" s="27">
        <v>3200</v>
      </c>
      <c r="F34" s="28">
        <v>1506</v>
      </c>
      <c r="G34" s="29"/>
      <c r="H34" s="30"/>
      <c r="I34" s="31">
        <v>246458</v>
      </c>
      <c r="J34" s="28">
        <v>98270.997369999997</v>
      </c>
      <c r="K34" s="28">
        <f t="shared" si="1"/>
        <v>-148187.00263</v>
      </c>
      <c r="L34" s="32" t="s">
        <v>173</v>
      </c>
      <c r="M34" s="27">
        <f t="shared" si="4"/>
        <v>98270.997369999997</v>
      </c>
      <c r="N34" s="27"/>
      <c r="O34" s="27"/>
      <c r="P34" s="27"/>
      <c r="Q34" s="27"/>
      <c r="R34" s="33"/>
      <c r="S34" s="27"/>
      <c r="T34" s="27"/>
      <c r="U34" s="34"/>
      <c r="V34" s="36"/>
      <c r="W34" s="34"/>
      <c r="X34" s="36"/>
      <c r="Y34" s="36"/>
      <c r="Z34" s="36"/>
      <c r="AA34" s="34"/>
      <c r="AB34" s="36"/>
    </row>
    <row r="35" spans="1:28" ht="15.75" customHeight="1" x14ac:dyDescent="0.2">
      <c r="A35" s="45" t="s">
        <v>92</v>
      </c>
      <c r="B35" s="10"/>
      <c r="C35" s="37" t="s">
        <v>93</v>
      </c>
      <c r="D35" s="9" t="s">
        <v>1</v>
      </c>
      <c r="E35" s="27">
        <v>820</v>
      </c>
      <c r="F35" s="28">
        <v>500</v>
      </c>
      <c r="G35" s="29"/>
      <c r="H35" s="30"/>
      <c r="I35" s="31">
        <v>38309</v>
      </c>
      <c r="J35" s="28">
        <v>20539.244429999999</v>
      </c>
      <c r="K35" s="28">
        <f t="shared" si="1"/>
        <v>-17769.755570000001</v>
      </c>
      <c r="L35" s="32"/>
      <c r="M35" s="27">
        <f t="shared" si="4"/>
        <v>20539.244429999999</v>
      </c>
      <c r="N35" s="27"/>
      <c r="O35" s="27"/>
      <c r="P35" s="27"/>
      <c r="Q35" s="27"/>
      <c r="R35" s="33"/>
      <c r="S35" s="27"/>
      <c r="T35" s="27"/>
      <c r="U35" s="34"/>
      <c r="V35" s="36"/>
      <c r="W35" s="34"/>
      <c r="X35" s="36"/>
      <c r="Y35" s="36"/>
      <c r="Z35" s="36"/>
      <c r="AA35" s="34"/>
      <c r="AB35" s="36"/>
    </row>
    <row r="36" spans="1:28" ht="22.5" customHeight="1" x14ac:dyDescent="0.2">
      <c r="A36" s="45" t="s">
        <v>94</v>
      </c>
      <c r="B36" s="10"/>
      <c r="C36" s="37" t="s">
        <v>95</v>
      </c>
      <c r="D36" s="9" t="s">
        <v>1</v>
      </c>
      <c r="E36" s="27"/>
      <c r="F36" s="28">
        <v>202</v>
      </c>
      <c r="G36" s="29"/>
      <c r="H36" s="30"/>
      <c r="I36" s="31"/>
      <c r="J36" s="28">
        <v>12243.194100000001</v>
      </c>
      <c r="K36" s="28">
        <f t="shared" si="1"/>
        <v>12243.194100000001</v>
      </c>
      <c r="L36" s="2" t="s">
        <v>176</v>
      </c>
      <c r="M36" s="27"/>
      <c r="N36" s="27">
        <f>J36</f>
        <v>12243.194100000001</v>
      </c>
      <c r="O36" s="27"/>
      <c r="P36" s="27"/>
      <c r="Q36" s="27"/>
      <c r="R36" s="33"/>
      <c r="S36" s="27"/>
      <c r="T36" s="27"/>
      <c r="U36" s="34"/>
      <c r="V36" s="36"/>
      <c r="W36" s="34"/>
      <c r="X36" s="36"/>
      <c r="Y36" s="36"/>
      <c r="Z36" s="36"/>
      <c r="AA36" s="34"/>
      <c r="AB36" s="36"/>
    </row>
    <row r="37" spans="1:28" ht="22.5" customHeight="1" x14ac:dyDescent="0.2">
      <c r="A37" s="45" t="s">
        <v>96</v>
      </c>
      <c r="B37" s="10"/>
      <c r="C37" s="37" t="s">
        <v>97</v>
      </c>
      <c r="D37" s="9" t="s">
        <v>1</v>
      </c>
      <c r="E37" s="27">
        <v>500</v>
      </c>
      <c r="F37" s="28">
        <v>500</v>
      </c>
      <c r="G37" s="29"/>
      <c r="H37" s="30"/>
      <c r="I37" s="31">
        <v>4854</v>
      </c>
      <c r="J37" s="28">
        <v>2154.1903000000002</v>
      </c>
      <c r="K37" s="28">
        <f t="shared" si="1"/>
        <v>-2699.8096999999998</v>
      </c>
      <c r="L37" s="32" t="s">
        <v>151</v>
      </c>
      <c r="M37" s="27">
        <f>J37</f>
        <v>2154.1903000000002</v>
      </c>
      <c r="N37" s="27"/>
      <c r="O37" s="27"/>
      <c r="P37" s="27"/>
      <c r="Q37" s="27"/>
      <c r="R37" s="33"/>
      <c r="S37" s="27"/>
      <c r="T37" s="27"/>
      <c r="U37" s="34"/>
      <c r="V37" s="36"/>
      <c r="W37" s="34"/>
      <c r="X37" s="36"/>
      <c r="Y37" s="36"/>
      <c r="Z37" s="36"/>
      <c r="AA37" s="34"/>
      <c r="AB37" s="36"/>
    </row>
    <row r="38" spans="1:28" ht="22.5" customHeight="1" x14ac:dyDescent="0.2">
      <c r="A38" s="45" t="s">
        <v>98</v>
      </c>
      <c r="B38" s="10"/>
      <c r="C38" s="37" t="s">
        <v>99</v>
      </c>
      <c r="D38" s="9" t="s">
        <v>1</v>
      </c>
      <c r="E38" s="27">
        <v>450</v>
      </c>
      <c r="F38" s="28">
        <v>450</v>
      </c>
      <c r="G38" s="29"/>
      <c r="H38" s="30"/>
      <c r="I38" s="31">
        <v>22581</v>
      </c>
      <c r="J38" s="28">
        <v>27929.59951</v>
      </c>
      <c r="K38" s="28">
        <f t="shared" si="1"/>
        <v>5348.59951</v>
      </c>
      <c r="L38" s="32"/>
      <c r="M38" s="27">
        <f t="shared" ref="M38:M40" si="5">J38</f>
        <v>27929.59951</v>
      </c>
      <c r="N38" s="27"/>
      <c r="O38" s="27"/>
      <c r="P38" s="27"/>
      <c r="Q38" s="27"/>
      <c r="R38" s="33"/>
      <c r="S38" s="27"/>
      <c r="T38" s="27"/>
      <c r="U38" s="34"/>
      <c r="V38" s="36"/>
      <c r="W38" s="34"/>
      <c r="X38" s="36"/>
      <c r="Y38" s="36"/>
      <c r="Z38" s="36"/>
      <c r="AA38" s="34"/>
      <c r="AB38" s="36"/>
    </row>
    <row r="39" spans="1:28" ht="22.5" customHeight="1" x14ac:dyDescent="0.2">
      <c r="A39" s="45" t="s">
        <v>100</v>
      </c>
      <c r="B39" s="10"/>
      <c r="C39" s="37" t="s">
        <v>101</v>
      </c>
      <c r="D39" s="9" t="s">
        <v>1</v>
      </c>
      <c r="E39" s="27">
        <v>331</v>
      </c>
      <c r="F39" s="28">
        <v>331</v>
      </c>
      <c r="G39" s="29"/>
      <c r="H39" s="30"/>
      <c r="I39" s="31">
        <v>1432</v>
      </c>
      <c r="J39" s="28">
        <v>838.19515999999999</v>
      </c>
      <c r="K39" s="28">
        <f t="shared" si="1"/>
        <v>-593.80484000000001</v>
      </c>
      <c r="L39" s="32"/>
      <c r="M39" s="27">
        <f t="shared" si="5"/>
        <v>838.19515999999999</v>
      </c>
      <c r="N39" s="27"/>
      <c r="O39" s="27"/>
      <c r="P39" s="27"/>
      <c r="Q39" s="27"/>
      <c r="R39" s="33"/>
      <c r="S39" s="27"/>
      <c r="T39" s="27"/>
      <c r="U39" s="34"/>
      <c r="V39" s="36"/>
      <c r="W39" s="34"/>
      <c r="X39" s="36"/>
      <c r="Y39" s="36"/>
      <c r="Z39" s="36"/>
      <c r="AA39" s="34"/>
      <c r="AB39" s="36"/>
    </row>
    <row r="40" spans="1:28" ht="12" customHeight="1" x14ac:dyDescent="0.2">
      <c r="A40" s="45" t="s">
        <v>102</v>
      </c>
      <c r="B40" s="10"/>
      <c r="C40" s="37" t="s">
        <v>103</v>
      </c>
      <c r="D40" s="9" t="s">
        <v>1</v>
      </c>
      <c r="E40" s="27">
        <v>698</v>
      </c>
      <c r="F40" s="28">
        <v>698</v>
      </c>
      <c r="G40" s="29"/>
      <c r="H40" s="30"/>
      <c r="I40" s="31">
        <v>23499</v>
      </c>
      <c r="J40" s="28">
        <v>21853.05099</v>
      </c>
      <c r="K40" s="28">
        <f t="shared" si="1"/>
        <v>-1645.9490100000003</v>
      </c>
      <c r="L40" s="32"/>
      <c r="M40" s="27">
        <f t="shared" si="5"/>
        <v>21853.05099</v>
      </c>
      <c r="N40" s="27"/>
      <c r="O40" s="27"/>
      <c r="P40" s="27"/>
      <c r="Q40" s="27"/>
      <c r="R40" s="33"/>
      <c r="S40" s="27"/>
      <c r="T40" s="27"/>
      <c r="U40" s="34"/>
      <c r="V40" s="36"/>
      <c r="W40" s="34"/>
      <c r="X40" s="36"/>
      <c r="Y40" s="36"/>
      <c r="Z40" s="36"/>
      <c r="AA40" s="34"/>
      <c r="AB40" s="36"/>
    </row>
    <row r="41" spans="1:28" ht="22.5" customHeight="1" x14ac:dyDescent="0.2">
      <c r="A41" s="45" t="s">
        <v>104</v>
      </c>
      <c r="B41" s="10"/>
      <c r="C41" s="26" t="s">
        <v>105</v>
      </c>
      <c r="D41" s="9" t="s">
        <v>106</v>
      </c>
      <c r="E41" s="27"/>
      <c r="F41" s="28">
        <v>2346</v>
      </c>
      <c r="G41" s="46"/>
      <c r="H41" s="47"/>
      <c r="I41" s="31"/>
      <c r="J41" s="28">
        <v>11846.614</v>
      </c>
      <c r="K41" s="28">
        <f t="shared" si="1"/>
        <v>11846.614</v>
      </c>
      <c r="L41" s="2" t="s">
        <v>176</v>
      </c>
      <c r="M41" s="27"/>
      <c r="N41" s="27">
        <f>J41</f>
        <v>11846.614</v>
      </c>
      <c r="O41" s="27"/>
      <c r="P41" s="27"/>
      <c r="Q41" s="27"/>
      <c r="R41" s="33"/>
      <c r="S41" s="27"/>
      <c r="T41" s="27"/>
      <c r="U41" s="34"/>
      <c r="V41" s="36"/>
      <c r="W41" s="34"/>
      <c r="X41" s="36"/>
      <c r="Y41" s="36"/>
      <c r="Z41" s="36"/>
      <c r="AA41" s="34"/>
      <c r="AB41" s="36"/>
    </row>
    <row r="42" spans="1:28" ht="15.75" customHeight="1" x14ac:dyDescent="0.2">
      <c r="A42" s="11"/>
      <c r="B42" s="11"/>
      <c r="C42" s="41" t="s">
        <v>54</v>
      </c>
      <c r="D42" s="39"/>
      <c r="E42" s="39"/>
      <c r="F42" s="17"/>
      <c r="G42" s="17"/>
      <c r="H42" s="17"/>
      <c r="I42" s="17">
        <f>I29+I24+I14</f>
        <v>673222</v>
      </c>
      <c r="J42" s="17">
        <f t="shared" ref="J42" si="6">J29+J24+J14</f>
        <v>521903.57564000005</v>
      </c>
      <c r="K42" s="17">
        <f>J42-I42</f>
        <v>-151318.42435999995</v>
      </c>
      <c r="L42" s="17"/>
      <c r="M42" s="17">
        <f>M29+M24+M14</f>
        <v>437941.76649000007</v>
      </c>
      <c r="N42" s="17">
        <f>N29+N24+N14</f>
        <v>83961.809150000001</v>
      </c>
      <c r="O42" s="15"/>
      <c r="P42" s="25"/>
      <c r="Q42" s="15"/>
      <c r="R42" s="25"/>
      <c r="S42" s="15"/>
      <c r="T42" s="25"/>
      <c r="U42" s="17"/>
      <c r="V42" s="17"/>
      <c r="W42" s="17"/>
      <c r="X42" s="17"/>
      <c r="Y42" s="17"/>
      <c r="Z42" s="17"/>
      <c r="AA42" s="17"/>
      <c r="AB42" s="17"/>
    </row>
    <row r="43" spans="1:28" ht="36" customHeight="1" x14ac:dyDescent="0.2">
      <c r="A43" s="11">
        <v>1</v>
      </c>
      <c r="B43" s="12" t="s">
        <v>39</v>
      </c>
      <c r="C43" s="22" t="s">
        <v>107</v>
      </c>
      <c r="D43" s="14" t="s">
        <v>59</v>
      </c>
      <c r="E43" s="17">
        <f>SUM(E44:E45)</f>
        <v>2</v>
      </c>
      <c r="F43" s="17">
        <f>SUM(F44:F45)</f>
        <v>2</v>
      </c>
      <c r="G43" s="48" t="s">
        <v>144</v>
      </c>
      <c r="H43" s="49" t="s">
        <v>52</v>
      </c>
      <c r="I43" s="17">
        <f>SUM(I44:I45)</f>
        <v>6942</v>
      </c>
      <c r="J43" s="17">
        <f>SUM(J44:J45)</f>
        <v>5674.4</v>
      </c>
      <c r="K43" s="17">
        <f>SUM(K44:K45)</f>
        <v>-1267.5999999999999</v>
      </c>
      <c r="L43" s="17"/>
      <c r="M43" s="17">
        <f>SUM(M44:M45)</f>
        <v>5674.4</v>
      </c>
      <c r="N43" s="17">
        <f>SUM(N44:N45)</f>
        <v>0</v>
      </c>
      <c r="O43" s="15"/>
      <c r="P43" s="15"/>
      <c r="Q43" s="15"/>
      <c r="R43" s="25"/>
      <c r="S43" s="15"/>
      <c r="T43" s="15"/>
      <c r="U43" s="15"/>
      <c r="V43" s="25"/>
      <c r="W43" s="15"/>
      <c r="X43" s="25"/>
      <c r="Y43" s="25"/>
      <c r="Z43" s="25"/>
      <c r="AA43" s="15"/>
      <c r="AB43" s="25"/>
    </row>
    <row r="44" spans="1:28" ht="22.5" customHeight="1" x14ac:dyDescent="0.2">
      <c r="A44" s="10" t="s">
        <v>10</v>
      </c>
      <c r="B44" s="10"/>
      <c r="C44" s="26" t="s">
        <v>108</v>
      </c>
      <c r="D44" s="9" t="s">
        <v>59</v>
      </c>
      <c r="E44" s="27">
        <v>1</v>
      </c>
      <c r="F44" s="28">
        <v>1</v>
      </c>
      <c r="G44" s="48"/>
      <c r="H44" s="49"/>
      <c r="I44" s="31">
        <v>1149</v>
      </c>
      <c r="J44" s="28">
        <v>824.4</v>
      </c>
      <c r="K44" s="28">
        <f>J44-I44</f>
        <v>-324.60000000000002</v>
      </c>
      <c r="L44" s="32" t="s">
        <v>153</v>
      </c>
      <c r="M44" s="27">
        <f>J44</f>
        <v>824.4</v>
      </c>
      <c r="N44" s="27"/>
      <c r="O44" s="27"/>
      <c r="P44" s="2"/>
      <c r="Q44" s="27"/>
      <c r="R44" s="33"/>
      <c r="S44" s="27"/>
      <c r="T44" s="27"/>
      <c r="U44" s="34"/>
      <c r="V44" s="35"/>
      <c r="W44" s="34"/>
      <c r="X44" s="35"/>
      <c r="Y44" s="35"/>
      <c r="Z44" s="35"/>
      <c r="AA44" s="34"/>
      <c r="AB44" s="35"/>
    </row>
    <row r="45" spans="1:28" ht="22.5" customHeight="1" x14ac:dyDescent="0.2">
      <c r="A45" s="10" t="s">
        <v>12</v>
      </c>
      <c r="B45" s="10"/>
      <c r="C45" s="26" t="s">
        <v>109</v>
      </c>
      <c r="D45" s="9" t="s">
        <v>59</v>
      </c>
      <c r="E45" s="27">
        <v>1</v>
      </c>
      <c r="F45" s="28">
        <v>1</v>
      </c>
      <c r="G45" s="48"/>
      <c r="H45" s="49"/>
      <c r="I45" s="31">
        <v>5793</v>
      </c>
      <c r="J45" s="28">
        <v>4850</v>
      </c>
      <c r="K45" s="28">
        <f t="shared" ref="K45:K48" si="7">J45-I45</f>
        <v>-943</v>
      </c>
      <c r="L45" s="32"/>
      <c r="M45" s="27">
        <f t="shared" ref="M45" si="8">J45</f>
        <v>4850</v>
      </c>
      <c r="N45" s="27"/>
      <c r="O45" s="27"/>
      <c r="P45" s="2"/>
      <c r="Q45" s="27"/>
      <c r="R45" s="33"/>
      <c r="S45" s="27"/>
      <c r="T45" s="27"/>
      <c r="U45" s="34"/>
      <c r="V45" s="35"/>
      <c r="W45" s="34"/>
      <c r="X45" s="35"/>
      <c r="Y45" s="35"/>
      <c r="Z45" s="35"/>
      <c r="AA45" s="34"/>
      <c r="AB45" s="35"/>
    </row>
    <row r="46" spans="1:28" ht="25.5" customHeight="1" x14ac:dyDescent="0.2">
      <c r="A46" s="38" t="s">
        <v>14</v>
      </c>
      <c r="B46" s="11"/>
      <c r="C46" s="13" t="s">
        <v>81</v>
      </c>
      <c r="D46" s="14" t="s">
        <v>1</v>
      </c>
      <c r="E46" s="15">
        <f>E47</f>
        <v>9700</v>
      </c>
      <c r="F46" s="15">
        <f>F47</f>
        <v>8276</v>
      </c>
      <c r="G46" s="48"/>
      <c r="H46" s="49"/>
      <c r="I46" s="15">
        <f>I47</f>
        <v>27593</v>
      </c>
      <c r="J46" s="15">
        <f t="shared" ref="J46:K47" si="9">J47</f>
        <v>22072.2</v>
      </c>
      <c r="K46" s="15">
        <f t="shared" si="9"/>
        <v>-5520.7999999999993</v>
      </c>
      <c r="L46" s="41"/>
      <c r="M46" s="15">
        <f>M47</f>
        <v>7706.5</v>
      </c>
      <c r="N46" s="15">
        <f>N47</f>
        <v>14365.7</v>
      </c>
      <c r="O46" s="15"/>
      <c r="P46" s="15"/>
      <c r="Q46" s="15"/>
      <c r="R46" s="2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 customHeight="1" x14ac:dyDescent="0.2">
      <c r="A47" s="10" t="s">
        <v>15</v>
      </c>
      <c r="B47" s="11"/>
      <c r="C47" s="50" t="s">
        <v>111</v>
      </c>
      <c r="D47" s="9" t="s">
        <v>1</v>
      </c>
      <c r="E47" s="9">
        <f>E48</f>
        <v>9700</v>
      </c>
      <c r="F47" s="9">
        <f>F48</f>
        <v>8276</v>
      </c>
      <c r="G47" s="48"/>
      <c r="H47" s="49"/>
      <c r="I47" s="9">
        <f>I48</f>
        <v>27593</v>
      </c>
      <c r="J47" s="51">
        <f t="shared" si="9"/>
        <v>22072.2</v>
      </c>
      <c r="K47" s="51">
        <f t="shared" si="9"/>
        <v>-5520.7999999999993</v>
      </c>
      <c r="L47" s="32" t="s">
        <v>173</v>
      </c>
      <c r="M47" s="9">
        <f>M48</f>
        <v>7706.5</v>
      </c>
      <c r="N47" s="51">
        <f>N48</f>
        <v>14365.7</v>
      </c>
      <c r="O47" s="15"/>
      <c r="P47" s="15"/>
      <c r="Q47" s="15"/>
      <c r="R47" s="2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4.25" customHeight="1" x14ac:dyDescent="0.2">
      <c r="A48" s="10" t="s">
        <v>145</v>
      </c>
      <c r="B48" s="11"/>
      <c r="C48" s="37" t="s">
        <v>112</v>
      </c>
      <c r="D48" s="9" t="s">
        <v>1</v>
      </c>
      <c r="E48" s="9">
        <v>9700</v>
      </c>
      <c r="F48" s="9">
        <v>8276</v>
      </c>
      <c r="G48" s="48"/>
      <c r="H48" s="49"/>
      <c r="I48" s="27">
        <v>27593</v>
      </c>
      <c r="J48" s="52">
        <v>22072.2</v>
      </c>
      <c r="K48" s="28">
        <f t="shared" si="7"/>
        <v>-5520.7999999999993</v>
      </c>
      <c r="L48" s="32"/>
      <c r="M48" s="31">
        <v>7706.5</v>
      </c>
      <c r="N48" s="31">
        <f>J48-M48</f>
        <v>14365.7</v>
      </c>
      <c r="O48" s="15"/>
      <c r="P48" s="15"/>
      <c r="Q48" s="15"/>
      <c r="R48" s="2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5.75" customHeight="1" x14ac:dyDescent="0.2">
      <c r="A49" s="11"/>
      <c r="B49" s="11"/>
      <c r="C49" s="41" t="s">
        <v>54</v>
      </c>
      <c r="D49" s="39"/>
      <c r="E49" s="39"/>
      <c r="F49" s="17"/>
      <c r="G49" s="17"/>
      <c r="H49" s="17"/>
      <c r="I49" s="17">
        <f>I46+I43</f>
        <v>34535</v>
      </c>
      <c r="J49" s="17">
        <f t="shared" ref="J49" si="10">J46+J43</f>
        <v>27746.6</v>
      </c>
      <c r="K49" s="17">
        <f>J49-I49</f>
        <v>-6788.4000000000015</v>
      </c>
      <c r="L49" s="41"/>
      <c r="M49" s="17">
        <f>M46+M43</f>
        <v>13380.9</v>
      </c>
      <c r="N49" s="17">
        <f>N46+N43</f>
        <v>14365.7</v>
      </c>
      <c r="O49" s="15"/>
      <c r="P49" s="25"/>
      <c r="Q49" s="15"/>
      <c r="R49" s="25"/>
      <c r="S49" s="15"/>
      <c r="T49" s="25"/>
      <c r="U49" s="17"/>
      <c r="V49" s="17"/>
      <c r="W49" s="17"/>
      <c r="X49" s="17"/>
      <c r="Y49" s="17"/>
      <c r="Z49" s="17"/>
      <c r="AA49" s="17"/>
      <c r="AB49" s="17"/>
    </row>
    <row r="50" spans="1:28" ht="20.25" customHeight="1" x14ac:dyDescent="0.2">
      <c r="A50" s="11">
        <v>1</v>
      </c>
      <c r="B50" s="12" t="s">
        <v>40</v>
      </c>
      <c r="C50" s="22" t="s">
        <v>113</v>
      </c>
      <c r="D50" s="14" t="s">
        <v>59</v>
      </c>
      <c r="E50" s="17">
        <f>SUM(E51:E57)</f>
        <v>10</v>
      </c>
      <c r="F50" s="17">
        <f>SUM(F51:F57)</f>
        <v>10</v>
      </c>
      <c r="G50" s="23" t="s">
        <v>144</v>
      </c>
      <c r="H50" s="24" t="s">
        <v>52</v>
      </c>
      <c r="I50" s="17">
        <f>SUM(I51:I57)</f>
        <v>91191</v>
      </c>
      <c r="J50" s="17">
        <f>SUM(J51:J57)</f>
        <v>78460.500240000008</v>
      </c>
      <c r="K50" s="17">
        <f>SUM(K51:K57)</f>
        <v>-12730.499759999999</v>
      </c>
      <c r="L50" s="41"/>
      <c r="M50" s="17">
        <f>SUM(M51:M57)</f>
        <v>78460.500240000008</v>
      </c>
      <c r="N50" s="17">
        <f>SUM(N51:N57)</f>
        <v>0</v>
      </c>
      <c r="O50" s="15"/>
      <c r="P50" s="15"/>
      <c r="Q50" s="15"/>
      <c r="R50" s="25"/>
      <c r="S50" s="15"/>
      <c r="T50" s="15"/>
      <c r="U50" s="15"/>
      <c r="V50" s="25"/>
      <c r="W50" s="15"/>
      <c r="X50" s="25"/>
      <c r="Y50" s="25"/>
      <c r="Z50" s="25"/>
      <c r="AA50" s="15"/>
      <c r="AB50" s="25"/>
    </row>
    <row r="51" spans="1:28" ht="21" customHeight="1" x14ac:dyDescent="0.2">
      <c r="A51" s="10" t="s">
        <v>10</v>
      </c>
      <c r="B51" s="10"/>
      <c r="C51" s="26" t="s">
        <v>114</v>
      </c>
      <c r="D51" s="9" t="s">
        <v>59</v>
      </c>
      <c r="E51" s="27">
        <v>2</v>
      </c>
      <c r="F51" s="28">
        <v>2</v>
      </c>
      <c r="G51" s="29"/>
      <c r="H51" s="30"/>
      <c r="I51" s="31">
        <v>47441</v>
      </c>
      <c r="J51" s="28">
        <v>45041.478009999999</v>
      </c>
      <c r="K51" s="28">
        <f>J51-I51</f>
        <v>-2399.5219900000011</v>
      </c>
      <c r="L51" s="32" t="s">
        <v>149</v>
      </c>
      <c r="M51" s="27">
        <f>J51</f>
        <v>45041.478009999999</v>
      </c>
      <c r="N51" s="27"/>
      <c r="O51" s="27"/>
      <c r="P51" s="2"/>
      <c r="Q51" s="27"/>
      <c r="R51" s="33"/>
      <c r="S51" s="27"/>
      <c r="T51" s="27"/>
      <c r="U51" s="34"/>
      <c r="V51" s="35"/>
      <c r="W51" s="34"/>
      <c r="X51" s="35"/>
      <c r="Y51" s="35"/>
      <c r="Z51" s="35"/>
      <c r="AA51" s="34"/>
      <c r="AB51" s="35"/>
    </row>
    <row r="52" spans="1:28" ht="21" customHeight="1" x14ac:dyDescent="0.2">
      <c r="A52" s="10" t="s">
        <v>12</v>
      </c>
      <c r="B52" s="10"/>
      <c r="C52" s="26" t="s">
        <v>115</v>
      </c>
      <c r="D52" s="9" t="s">
        <v>59</v>
      </c>
      <c r="E52" s="27">
        <v>2</v>
      </c>
      <c r="F52" s="28">
        <v>2</v>
      </c>
      <c r="G52" s="29"/>
      <c r="H52" s="30"/>
      <c r="I52" s="31">
        <v>5527</v>
      </c>
      <c r="J52" s="28">
        <v>5318.7179599999999</v>
      </c>
      <c r="K52" s="28">
        <f t="shared" ref="K52:K72" si="11">J52-I52</f>
        <v>-208.28204000000005</v>
      </c>
      <c r="L52" s="32"/>
      <c r="M52" s="27">
        <f t="shared" ref="M52:M57" si="12">J52</f>
        <v>5318.7179599999999</v>
      </c>
      <c r="N52" s="27"/>
      <c r="O52" s="27"/>
      <c r="P52" s="2"/>
      <c r="Q52" s="27"/>
      <c r="R52" s="33"/>
      <c r="S52" s="27"/>
      <c r="T52" s="27"/>
      <c r="U52" s="34"/>
      <c r="V52" s="35"/>
      <c r="W52" s="34"/>
      <c r="X52" s="35"/>
      <c r="Y52" s="35"/>
      <c r="Z52" s="35"/>
      <c r="AA52" s="34"/>
      <c r="AB52" s="35"/>
    </row>
    <row r="53" spans="1:28" ht="21" customHeight="1" x14ac:dyDescent="0.2">
      <c r="A53" s="10" t="s">
        <v>13</v>
      </c>
      <c r="B53" s="10"/>
      <c r="C53" s="26" t="s">
        <v>116</v>
      </c>
      <c r="D53" s="9" t="s">
        <v>59</v>
      </c>
      <c r="E53" s="27">
        <v>1</v>
      </c>
      <c r="F53" s="28">
        <v>1</v>
      </c>
      <c r="G53" s="29"/>
      <c r="H53" s="30"/>
      <c r="I53" s="31">
        <v>433</v>
      </c>
      <c r="J53" s="28">
        <v>571.01386000000002</v>
      </c>
      <c r="K53" s="28">
        <f t="shared" si="11"/>
        <v>138.01386000000002</v>
      </c>
      <c r="L53" s="32"/>
      <c r="M53" s="27">
        <f t="shared" si="12"/>
        <v>571.01386000000002</v>
      </c>
      <c r="N53" s="27"/>
      <c r="O53" s="27"/>
      <c r="P53" s="2"/>
      <c r="Q53" s="27"/>
      <c r="R53" s="33"/>
      <c r="S53" s="27"/>
      <c r="T53" s="27"/>
      <c r="U53" s="34"/>
      <c r="V53" s="35"/>
      <c r="W53" s="34"/>
      <c r="X53" s="35"/>
      <c r="Y53" s="35"/>
      <c r="Z53" s="35"/>
      <c r="AA53" s="34"/>
      <c r="AB53" s="35"/>
    </row>
    <row r="54" spans="1:28" ht="21" customHeight="1" x14ac:dyDescent="0.2">
      <c r="A54" s="10" t="s">
        <v>16</v>
      </c>
      <c r="B54" s="10"/>
      <c r="C54" s="26" t="s">
        <v>117</v>
      </c>
      <c r="D54" s="9" t="s">
        <v>59</v>
      </c>
      <c r="E54" s="27">
        <v>1</v>
      </c>
      <c r="F54" s="28">
        <v>1</v>
      </c>
      <c r="G54" s="29"/>
      <c r="H54" s="30"/>
      <c r="I54" s="31">
        <v>476</v>
      </c>
      <c r="J54" s="36">
        <v>571.01386000000002</v>
      </c>
      <c r="K54" s="28">
        <f t="shared" si="11"/>
        <v>95.013860000000022</v>
      </c>
      <c r="L54" s="32"/>
      <c r="M54" s="27">
        <f t="shared" si="12"/>
        <v>571.01386000000002</v>
      </c>
      <c r="N54" s="27"/>
      <c r="O54" s="27"/>
      <c r="P54" s="2"/>
      <c r="Q54" s="27"/>
      <c r="R54" s="33"/>
      <c r="S54" s="27"/>
      <c r="T54" s="27"/>
      <c r="U54" s="34"/>
      <c r="V54" s="35"/>
      <c r="W54" s="34"/>
      <c r="X54" s="35"/>
      <c r="Y54" s="35"/>
      <c r="Z54" s="35"/>
      <c r="AA54" s="34"/>
      <c r="AB54" s="35"/>
    </row>
    <row r="55" spans="1:28" ht="15" customHeight="1" x14ac:dyDescent="0.2">
      <c r="A55" s="10" t="s">
        <v>64</v>
      </c>
      <c r="B55" s="10"/>
      <c r="C55" s="37" t="s">
        <v>118</v>
      </c>
      <c r="D55" s="9" t="s">
        <v>59</v>
      </c>
      <c r="E55" s="27">
        <v>1</v>
      </c>
      <c r="F55" s="28">
        <v>1</v>
      </c>
      <c r="G55" s="29"/>
      <c r="H55" s="30"/>
      <c r="I55" s="31">
        <v>21292</v>
      </c>
      <c r="J55" s="28">
        <v>13338.662850000001</v>
      </c>
      <c r="K55" s="28">
        <f t="shared" si="11"/>
        <v>-7953.3371499999994</v>
      </c>
      <c r="L55" s="32"/>
      <c r="M55" s="27">
        <f t="shared" si="12"/>
        <v>13338.662850000001</v>
      </c>
      <c r="N55" s="27"/>
      <c r="O55" s="27"/>
      <c r="P55" s="2"/>
      <c r="Q55" s="27"/>
      <c r="R55" s="33"/>
      <c r="S55" s="27"/>
      <c r="T55" s="27"/>
      <c r="U55" s="34"/>
      <c r="V55" s="36"/>
      <c r="W55" s="34"/>
      <c r="X55" s="36"/>
      <c r="Y55" s="36"/>
      <c r="Z55" s="36"/>
      <c r="AA55" s="34"/>
      <c r="AB55" s="36"/>
    </row>
    <row r="56" spans="1:28" ht="21" customHeight="1" x14ac:dyDescent="0.2">
      <c r="A56" s="10" t="s">
        <v>66</v>
      </c>
      <c r="B56" s="10"/>
      <c r="C56" s="26" t="s">
        <v>119</v>
      </c>
      <c r="D56" s="9" t="s">
        <v>59</v>
      </c>
      <c r="E56" s="27">
        <v>2</v>
      </c>
      <c r="F56" s="28">
        <v>2</v>
      </c>
      <c r="G56" s="29"/>
      <c r="H56" s="30"/>
      <c r="I56" s="31">
        <v>4213</v>
      </c>
      <c r="J56" s="28">
        <v>4212.7094999999999</v>
      </c>
      <c r="K56" s="28">
        <f t="shared" si="11"/>
        <v>-0.29050000000006548</v>
      </c>
      <c r="L56" s="32"/>
      <c r="M56" s="27">
        <f t="shared" si="12"/>
        <v>4212.7094999999999</v>
      </c>
      <c r="N56" s="27"/>
      <c r="O56" s="27"/>
      <c r="P56" s="2"/>
      <c r="Q56" s="27"/>
      <c r="R56" s="33"/>
      <c r="S56" s="27"/>
      <c r="T56" s="27"/>
      <c r="U56" s="34"/>
      <c r="V56" s="36"/>
      <c r="W56" s="34"/>
      <c r="X56" s="36"/>
      <c r="Y56" s="36"/>
      <c r="Z56" s="36"/>
      <c r="AA56" s="34"/>
      <c r="AB56" s="36"/>
    </row>
    <row r="57" spans="1:28" ht="15" customHeight="1" x14ac:dyDescent="0.2">
      <c r="A57" s="10" t="s">
        <v>67</v>
      </c>
      <c r="B57" s="10"/>
      <c r="C57" s="37" t="s">
        <v>120</v>
      </c>
      <c r="D57" s="9" t="s">
        <v>59</v>
      </c>
      <c r="E57" s="27">
        <v>1</v>
      </c>
      <c r="F57" s="28">
        <v>1</v>
      </c>
      <c r="G57" s="29"/>
      <c r="H57" s="30"/>
      <c r="I57" s="31">
        <v>11809</v>
      </c>
      <c r="J57" s="36">
        <v>9406.9042000000009</v>
      </c>
      <c r="K57" s="28">
        <f t="shared" si="11"/>
        <v>-2402.0957999999991</v>
      </c>
      <c r="L57" s="32"/>
      <c r="M57" s="27">
        <f t="shared" si="12"/>
        <v>9406.9042000000009</v>
      </c>
      <c r="N57" s="27"/>
      <c r="O57" s="27"/>
      <c r="P57" s="2"/>
      <c r="Q57" s="27"/>
      <c r="R57" s="33"/>
      <c r="S57" s="27"/>
      <c r="T57" s="27"/>
      <c r="U57" s="34"/>
      <c r="V57" s="36"/>
      <c r="W57" s="34"/>
      <c r="X57" s="36"/>
      <c r="Y57" s="36"/>
      <c r="Z57" s="36"/>
      <c r="AA57" s="34"/>
      <c r="AB57" s="36"/>
    </row>
    <row r="58" spans="1:28" ht="16.5" customHeight="1" x14ac:dyDescent="0.2">
      <c r="A58" s="38" t="s">
        <v>14</v>
      </c>
      <c r="B58" s="11"/>
      <c r="C58" s="39" t="s">
        <v>18</v>
      </c>
      <c r="D58" s="40" t="s">
        <v>59</v>
      </c>
      <c r="E58" s="17">
        <f>SUM(E59:E68)</f>
        <v>14</v>
      </c>
      <c r="F58" s="17">
        <f>SUM(F59:F68)</f>
        <v>13</v>
      </c>
      <c r="G58" s="29"/>
      <c r="H58" s="30"/>
      <c r="I58" s="17">
        <f>SUM(I59:I68)</f>
        <v>137233</v>
      </c>
      <c r="J58" s="17">
        <f>SUM(J59:J68)</f>
        <v>116140.6786</v>
      </c>
      <c r="K58" s="17">
        <f t="shared" si="11"/>
        <v>-21092.321400000001</v>
      </c>
      <c r="L58" s="17"/>
      <c r="M58" s="17">
        <f>SUM(M59:M68)</f>
        <v>76409.464290000004</v>
      </c>
      <c r="N58" s="17">
        <f>SUM(N59:N68)</f>
        <v>39731.214309999996</v>
      </c>
      <c r="O58" s="15"/>
      <c r="P58" s="15"/>
      <c r="Q58" s="15"/>
      <c r="R58" s="2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 customHeight="1" x14ac:dyDescent="0.2">
      <c r="A59" s="10" t="s">
        <v>110</v>
      </c>
      <c r="B59" s="11"/>
      <c r="C59" s="26" t="s">
        <v>121</v>
      </c>
      <c r="D59" s="9" t="s">
        <v>59</v>
      </c>
      <c r="E59" s="9">
        <v>1</v>
      </c>
      <c r="F59" s="9">
        <v>1</v>
      </c>
      <c r="G59" s="29"/>
      <c r="H59" s="30"/>
      <c r="I59" s="27">
        <v>8602</v>
      </c>
      <c r="J59" s="31">
        <v>8601.7857399999994</v>
      </c>
      <c r="K59" s="28">
        <f t="shared" si="11"/>
        <v>-0.2142600000006496</v>
      </c>
      <c r="L59" s="17"/>
      <c r="M59" s="31">
        <v>8100</v>
      </c>
      <c r="N59" s="31">
        <f>J59-M59</f>
        <v>501.78573999999935</v>
      </c>
      <c r="O59" s="15"/>
      <c r="P59" s="15"/>
      <c r="Q59" s="15"/>
      <c r="R59" s="2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 customHeight="1" x14ac:dyDescent="0.2">
      <c r="A60" s="10" t="s">
        <v>122</v>
      </c>
      <c r="B60" s="11"/>
      <c r="C60" s="26" t="s">
        <v>123</v>
      </c>
      <c r="D60" s="9" t="s">
        <v>59</v>
      </c>
      <c r="E60" s="9">
        <v>1</v>
      </c>
      <c r="F60" s="9">
        <v>1</v>
      </c>
      <c r="G60" s="29"/>
      <c r="H60" s="30"/>
      <c r="I60" s="27">
        <v>8227</v>
      </c>
      <c r="J60" s="31">
        <v>8227.32143</v>
      </c>
      <c r="K60" s="28">
        <f t="shared" si="11"/>
        <v>0.32142999999996391</v>
      </c>
      <c r="L60" s="17"/>
      <c r="M60" s="31">
        <f t="shared" ref="M60:M61" si="13">J60</f>
        <v>8227.32143</v>
      </c>
      <c r="N60" s="31"/>
      <c r="O60" s="15"/>
      <c r="P60" s="15"/>
      <c r="Q60" s="15"/>
      <c r="R60" s="2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 customHeight="1" x14ac:dyDescent="0.2">
      <c r="A61" s="10" t="s">
        <v>124</v>
      </c>
      <c r="B61" s="11"/>
      <c r="C61" s="26" t="s">
        <v>125</v>
      </c>
      <c r="D61" s="9" t="s">
        <v>59</v>
      </c>
      <c r="E61" s="9">
        <v>1</v>
      </c>
      <c r="F61" s="9">
        <v>1</v>
      </c>
      <c r="G61" s="29"/>
      <c r="H61" s="30"/>
      <c r="I61" s="27">
        <v>38482</v>
      </c>
      <c r="J61" s="31">
        <v>38482.14286</v>
      </c>
      <c r="K61" s="28">
        <f t="shared" si="11"/>
        <v>0.14285999999992782</v>
      </c>
      <c r="L61" s="41"/>
      <c r="M61" s="31">
        <f t="shared" si="13"/>
        <v>38482.14286</v>
      </c>
      <c r="N61" s="31"/>
      <c r="O61" s="15"/>
      <c r="P61" s="15"/>
      <c r="Q61" s="15"/>
      <c r="R61" s="2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 customHeight="1" x14ac:dyDescent="0.2">
      <c r="A62" s="10" t="s">
        <v>126</v>
      </c>
      <c r="B62" s="11"/>
      <c r="C62" s="26" t="s">
        <v>127</v>
      </c>
      <c r="D62" s="9" t="s">
        <v>59</v>
      </c>
      <c r="E62" s="9">
        <v>1</v>
      </c>
      <c r="F62" s="9">
        <v>1</v>
      </c>
      <c r="G62" s="29"/>
      <c r="H62" s="30"/>
      <c r="I62" s="27">
        <v>19450</v>
      </c>
      <c r="J62" s="31">
        <v>23660.71429</v>
      </c>
      <c r="K62" s="28">
        <f t="shared" si="11"/>
        <v>4210.7142899999999</v>
      </c>
      <c r="L62" s="42" t="s">
        <v>172</v>
      </c>
      <c r="M62" s="31"/>
      <c r="N62" s="31">
        <f>J62</f>
        <v>23660.71429</v>
      </c>
      <c r="O62" s="15"/>
      <c r="P62" s="15"/>
      <c r="Q62" s="15"/>
      <c r="R62" s="2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 customHeight="1" x14ac:dyDescent="0.2">
      <c r="A63" s="10" t="s">
        <v>128</v>
      </c>
      <c r="B63" s="11"/>
      <c r="C63" s="37" t="s">
        <v>129</v>
      </c>
      <c r="D63" s="9" t="s">
        <v>59</v>
      </c>
      <c r="E63" s="9">
        <v>1</v>
      </c>
      <c r="F63" s="9"/>
      <c r="G63" s="29"/>
      <c r="H63" s="30"/>
      <c r="I63" s="27">
        <v>13072</v>
      </c>
      <c r="J63" s="31"/>
      <c r="K63" s="28">
        <f t="shared" si="11"/>
        <v>-13072</v>
      </c>
      <c r="L63" s="2" t="s">
        <v>154</v>
      </c>
      <c r="M63" s="31"/>
      <c r="N63" s="31"/>
      <c r="O63" s="15"/>
      <c r="P63" s="15"/>
      <c r="Q63" s="15"/>
      <c r="R63" s="2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21" x14ac:dyDescent="0.2">
      <c r="A64" s="10" t="s">
        <v>130</v>
      </c>
      <c r="B64" s="11"/>
      <c r="C64" s="26" t="s">
        <v>131</v>
      </c>
      <c r="D64" s="9" t="s">
        <v>59</v>
      </c>
      <c r="E64" s="9">
        <v>2</v>
      </c>
      <c r="F64" s="9">
        <v>2</v>
      </c>
      <c r="G64" s="29"/>
      <c r="H64" s="30"/>
      <c r="I64" s="27">
        <v>1313</v>
      </c>
      <c r="J64" s="31">
        <v>929.78571999999997</v>
      </c>
      <c r="K64" s="28">
        <f t="shared" si="11"/>
        <v>-383.21428000000003</v>
      </c>
      <c r="L64" s="32" t="s">
        <v>149</v>
      </c>
      <c r="M64" s="31"/>
      <c r="N64" s="31">
        <f>J64</f>
        <v>929.78571999999997</v>
      </c>
      <c r="O64" s="15"/>
      <c r="P64" s="15"/>
      <c r="Q64" s="15"/>
      <c r="R64" s="2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21" x14ac:dyDescent="0.2">
      <c r="A65" s="10" t="s">
        <v>132</v>
      </c>
      <c r="B65" s="11"/>
      <c r="C65" s="26" t="s">
        <v>133</v>
      </c>
      <c r="D65" s="9" t="s">
        <v>59</v>
      </c>
      <c r="E65" s="9">
        <v>1</v>
      </c>
      <c r="F65" s="9">
        <v>1</v>
      </c>
      <c r="G65" s="29"/>
      <c r="H65" s="30"/>
      <c r="I65" s="27">
        <v>2515</v>
      </c>
      <c r="J65" s="31">
        <v>1701.42857</v>
      </c>
      <c r="K65" s="28">
        <f t="shared" si="11"/>
        <v>-813.57142999999996</v>
      </c>
      <c r="L65" s="32"/>
      <c r="M65" s="31"/>
      <c r="N65" s="31">
        <f t="shared" ref="N65:N67" si="14">J65</f>
        <v>1701.42857</v>
      </c>
      <c r="O65" s="15"/>
      <c r="P65" s="15"/>
      <c r="Q65" s="15"/>
      <c r="R65" s="2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21" x14ac:dyDescent="0.2">
      <c r="A66" s="10" t="s">
        <v>134</v>
      </c>
      <c r="B66" s="11"/>
      <c r="C66" s="26" t="s">
        <v>135</v>
      </c>
      <c r="D66" s="9" t="s">
        <v>59</v>
      </c>
      <c r="E66" s="9">
        <v>1</v>
      </c>
      <c r="F66" s="9">
        <v>1</v>
      </c>
      <c r="G66" s="29"/>
      <c r="H66" s="30"/>
      <c r="I66" s="27">
        <v>10694</v>
      </c>
      <c r="J66" s="31">
        <v>4553.57143</v>
      </c>
      <c r="K66" s="28">
        <f t="shared" si="11"/>
        <v>-6140.42857</v>
      </c>
      <c r="L66" s="32"/>
      <c r="M66" s="31"/>
      <c r="N66" s="31">
        <f t="shared" si="14"/>
        <v>4553.57143</v>
      </c>
      <c r="O66" s="15"/>
      <c r="P66" s="15"/>
      <c r="Q66" s="15"/>
      <c r="R66" s="2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1.25" customHeight="1" x14ac:dyDescent="0.2">
      <c r="A67" s="10" t="s">
        <v>136</v>
      </c>
      <c r="B67" s="11"/>
      <c r="C67" s="37" t="s">
        <v>137</v>
      </c>
      <c r="D67" s="9" t="s">
        <v>59</v>
      </c>
      <c r="E67" s="9">
        <v>4</v>
      </c>
      <c r="F67" s="9">
        <v>4</v>
      </c>
      <c r="G67" s="29"/>
      <c r="H67" s="30"/>
      <c r="I67" s="27">
        <v>8384</v>
      </c>
      <c r="J67" s="31">
        <v>8383.9285600000003</v>
      </c>
      <c r="K67" s="28">
        <f t="shared" si="11"/>
        <v>-7.143999999971129E-2</v>
      </c>
      <c r="L67" s="42"/>
      <c r="M67" s="31"/>
      <c r="N67" s="31">
        <f t="shared" si="14"/>
        <v>8383.9285600000003</v>
      </c>
      <c r="O67" s="15"/>
      <c r="P67" s="15"/>
      <c r="Q67" s="15"/>
      <c r="R67" s="2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x14ac:dyDescent="0.2">
      <c r="A68" s="10" t="s">
        <v>138</v>
      </c>
      <c r="B68" s="11"/>
      <c r="C68" s="26" t="s">
        <v>139</v>
      </c>
      <c r="D68" s="9" t="s">
        <v>59</v>
      </c>
      <c r="E68" s="9">
        <v>1</v>
      </c>
      <c r="F68" s="9">
        <v>1</v>
      </c>
      <c r="G68" s="29"/>
      <c r="H68" s="30"/>
      <c r="I68" s="27">
        <v>26494</v>
      </c>
      <c r="J68" s="31">
        <v>21600</v>
      </c>
      <c r="K68" s="28">
        <f t="shared" si="11"/>
        <v>-4894</v>
      </c>
      <c r="L68" s="42" t="s">
        <v>172</v>
      </c>
      <c r="M68" s="31">
        <f>J68</f>
        <v>21600</v>
      </c>
      <c r="N68" s="31"/>
      <c r="O68" s="15"/>
      <c r="P68" s="15"/>
      <c r="Q68" s="15"/>
      <c r="R68" s="2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21.75" customHeight="1" x14ac:dyDescent="0.2">
      <c r="A69" s="43" t="s">
        <v>17</v>
      </c>
      <c r="B69" s="10"/>
      <c r="C69" s="13" t="s">
        <v>81</v>
      </c>
      <c r="D69" s="14" t="s">
        <v>1</v>
      </c>
      <c r="E69" s="15">
        <f t="shared" ref="E69:F69" si="15">SUM(E70:E72)</f>
        <v>1300</v>
      </c>
      <c r="F69" s="15">
        <f t="shared" si="15"/>
        <v>1303</v>
      </c>
      <c r="G69" s="29"/>
      <c r="H69" s="30"/>
      <c r="I69" s="15">
        <f>SUM(I70:I72)</f>
        <v>30759</v>
      </c>
      <c r="J69" s="15">
        <f>SUM(J70:J72)</f>
        <v>46734.161899999999</v>
      </c>
      <c r="K69" s="15">
        <f>SUM(K70:K72)</f>
        <v>15975.161900000003</v>
      </c>
      <c r="L69" s="44"/>
      <c r="M69" s="15">
        <f t="shared" ref="M69:N69" si="16">SUM(M70:M72)</f>
        <v>41144.161899999999</v>
      </c>
      <c r="N69" s="15">
        <f t="shared" si="16"/>
        <v>5590</v>
      </c>
      <c r="O69" s="27"/>
      <c r="P69" s="27"/>
      <c r="Q69" s="27"/>
      <c r="R69" s="33"/>
      <c r="S69" s="27"/>
      <c r="T69" s="27"/>
      <c r="U69" s="34"/>
      <c r="V69" s="36"/>
      <c r="W69" s="34"/>
      <c r="X69" s="36"/>
      <c r="Y69" s="36"/>
      <c r="Z69" s="36"/>
      <c r="AA69" s="34"/>
      <c r="AB69" s="36"/>
    </row>
    <row r="70" spans="1:28" ht="21" x14ac:dyDescent="0.2">
      <c r="A70" s="45" t="s">
        <v>82</v>
      </c>
      <c r="B70" s="10"/>
      <c r="C70" s="37" t="s">
        <v>140</v>
      </c>
      <c r="D70" s="9" t="s">
        <v>1</v>
      </c>
      <c r="E70" s="9">
        <v>800</v>
      </c>
      <c r="F70" s="28">
        <v>800</v>
      </c>
      <c r="G70" s="29"/>
      <c r="H70" s="30"/>
      <c r="I70" s="28">
        <v>27368</v>
      </c>
      <c r="J70" s="28">
        <v>38214.032910000002</v>
      </c>
      <c r="K70" s="28">
        <f t="shared" si="11"/>
        <v>10846.032910000002</v>
      </c>
      <c r="L70" s="32" t="s">
        <v>150</v>
      </c>
      <c r="M70" s="27">
        <f>J70</f>
        <v>38214.032910000002</v>
      </c>
      <c r="N70" s="27"/>
      <c r="O70" s="27"/>
      <c r="P70" s="27"/>
      <c r="Q70" s="27"/>
      <c r="R70" s="33"/>
      <c r="S70" s="27"/>
      <c r="T70" s="27"/>
      <c r="U70" s="34"/>
      <c r="V70" s="36"/>
      <c r="W70" s="34"/>
      <c r="X70" s="36"/>
      <c r="Y70" s="36"/>
      <c r="Z70" s="36"/>
      <c r="AA70" s="34"/>
      <c r="AB70" s="36"/>
    </row>
    <row r="71" spans="1:28" ht="21" x14ac:dyDescent="0.2">
      <c r="A71" s="45" t="s">
        <v>84</v>
      </c>
      <c r="B71" s="10"/>
      <c r="C71" s="37" t="s">
        <v>141</v>
      </c>
      <c r="D71" s="9" t="s">
        <v>1</v>
      </c>
      <c r="E71" s="9">
        <v>500</v>
      </c>
      <c r="F71" s="28">
        <v>500</v>
      </c>
      <c r="G71" s="29"/>
      <c r="H71" s="30"/>
      <c r="I71" s="28">
        <v>3391</v>
      </c>
      <c r="J71" s="28">
        <v>2930.1289900000002</v>
      </c>
      <c r="K71" s="28">
        <f t="shared" si="11"/>
        <v>-460.87100999999984</v>
      </c>
      <c r="L71" s="32"/>
      <c r="M71" s="27">
        <f>J71</f>
        <v>2930.1289900000002</v>
      </c>
      <c r="N71" s="27"/>
      <c r="O71" s="27"/>
      <c r="P71" s="27"/>
      <c r="Q71" s="27"/>
      <c r="R71" s="33"/>
      <c r="S71" s="27"/>
      <c r="T71" s="27"/>
      <c r="U71" s="34"/>
      <c r="V71" s="36"/>
      <c r="W71" s="34"/>
      <c r="X71" s="36"/>
      <c r="Y71" s="36"/>
      <c r="Z71" s="36"/>
      <c r="AA71" s="34"/>
      <c r="AB71" s="36"/>
    </row>
    <row r="72" spans="1:28" ht="21" customHeight="1" x14ac:dyDescent="0.2">
      <c r="A72" s="45" t="s">
        <v>146</v>
      </c>
      <c r="B72" s="10"/>
      <c r="C72" s="37" t="s">
        <v>142</v>
      </c>
      <c r="D72" s="9" t="s">
        <v>59</v>
      </c>
      <c r="E72" s="9"/>
      <c r="F72" s="28">
        <v>3</v>
      </c>
      <c r="G72" s="46"/>
      <c r="H72" s="47"/>
      <c r="I72" s="28"/>
      <c r="J72" s="28">
        <v>5590</v>
      </c>
      <c r="K72" s="28">
        <f t="shared" si="11"/>
        <v>5590</v>
      </c>
      <c r="L72" s="44" t="s">
        <v>155</v>
      </c>
      <c r="M72" s="27"/>
      <c r="N72" s="27">
        <f>J72</f>
        <v>5590</v>
      </c>
      <c r="O72" s="27"/>
      <c r="P72" s="27"/>
      <c r="Q72" s="27"/>
      <c r="R72" s="33"/>
      <c r="S72" s="27"/>
      <c r="T72" s="27"/>
      <c r="U72" s="34"/>
      <c r="V72" s="36"/>
      <c r="W72" s="34"/>
      <c r="X72" s="36"/>
      <c r="Y72" s="36"/>
      <c r="Z72" s="36"/>
      <c r="AA72" s="34"/>
      <c r="AB72" s="36"/>
    </row>
    <row r="73" spans="1:28" ht="15.75" customHeight="1" x14ac:dyDescent="0.2">
      <c r="A73" s="11"/>
      <c r="B73" s="11"/>
      <c r="C73" s="41" t="s">
        <v>54</v>
      </c>
      <c r="D73" s="39"/>
      <c r="E73" s="39"/>
      <c r="F73" s="17"/>
      <c r="G73" s="17"/>
      <c r="H73" s="17"/>
      <c r="I73" s="17">
        <f>I69+I58+I50</f>
        <v>259183</v>
      </c>
      <c r="J73" s="17">
        <f>J69+J58+J50</f>
        <v>241335.34074000001</v>
      </c>
      <c r="K73" s="17">
        <f>J73-I73</f>
        <v>-17847.659259999986</v>
      </c>
      <c r="L73" s="17"/>
      <c r="M73" s="17">
        <f>M69+M58+M50</f>
        <v>196014.12643</v>
      </c>
      <c r="N73" s="17">
        <f>N69+N58+N50</f>
        <v>45321.214309999996</v>
      </c>
      <c r="O73" s="15"/>
      <c r="P73" s="25"/>
      <c r="Q73" s="15"/>
      <c r="R73" s="25"/>
      <c r="S73" s="15"/>
      <c r="T73" s="25"/>
      <c r="U73" s="17"/>
      <c r="V73" s="17"/>
      <c r="W73" s="17"/>
      <c r="X73" s="17"/>
      <c r="Y73" s="17"/>
      <c r="Z73" s="17"/>
      <c r="AA73" s="17"/>
      <c r="AB73" s="17"/>
    </row>
    <row r="74" spans="1:28" ht="15.75" customHeight="1" x14ac:dyDescent="0.2">
      <c r="A74" s="11"/>
      <c r="B74" s="11"/>
      <c r="C74" s="41" t="s">
        <v>170</v>
      </c>
      <c r="D74" s="39"/>
      <c r="E74" s="39"/>
      <c r="F74" s="17"/>
      <c r="G74" s="17"/>
      <c r="H74" s="17"/>
      <c r="I74" s="17">
        <f>I73+I42+I49</f>
        <v>966940</v>
      </c>
      <c r="J74" s="17">
        <f>J73+J42+J49</f>
        <v>790985.51638000004</v>
      </c>
      <c r="K74" s="17">
        <f>J74-I74</f>
        <v>-175954.48361999996</v>
      </c>
      <c r="L74" s="17"/>
      <c r="M74" s="17">
        <f>M73+M42+M49</f>
        <v>647336.79292000004</v>
      </c>
      <c r="N74" s="17">
        <f>N73+N42+N49</f>
        <v>143648.72346000001</v>
      </c>
      <c r="O74" s="15"/>
      <c r="P74" s="25"/>
      <c r="Q74" s="15"/>
      <c r="R74" s="25"/>
      <c r="S74" s="15"/>
      <c r="T74" s="25"/>
      <c r="U74" s="17"/>
      <c r="V74" s="17"/>
      <c r="W74" s="17"/>
      <c r="X74" s="17"/>
      <c r="Y74" s="17"/>
      <c r="Z74" s="17"/>
      <c r="AA74" s="17"/>
      <c r="AB74" s="17"/>
    </row>
    <row r="76" spans="1:28" s="57" customFormat="1" ht="12.75" customHeight="1" x14ac:dyDescent="0.2">
      <c r="A76" s="53" t="s">
        <v>158</v>
      </c>
      <c r="B76" s="53"/>
      <c r="C76" s="53"/>
      <c r="D76" s="53"/>
      <c r="E76" s="53"/>
      <c r="F76" s="53"/>
      <c r="G76" s="54"/>
      <c r="H76" s="54"/>
      <c r="I76" s="54"/>
      <c r="J76" s="54"/>
      <c r="K76" s="54"/>
      <c r="L76" s="54"/>
      <c r="M76" s="55"/>
      <c r="N76" s="56"/>
    </row>
    <row r="77" spans="1:28" s="57" customFormat="1" ht="12.75" customHeight="1" x14ac:dyDescent="0.2">
      <c r="A77" s="58" t="s">
        <v>177</v>
      </c>
      <c r="B77" s="58"/>
      <c r="C77" s="58"/>
      <c r="D77" s="58"/>
      <c r="E77" s="58"/>
      <c r="F77" s="58"/>
      <c r="G77" s="54"/>
      <c r="H77" s="54"/>
      <c r="I77" s="54"/>
      <c r="J77" s="54"/>
      <c r="K77" s="54"/>
      <c r="L77" s="54"/>
      <c r="M77" s="55"/>
      <c r="N77" s="56"/>
    </row>
    <row r="78" spans="1:28" s="57" customFormat="1" ht="16.5" customHeight="1" x14ac:dyDescent="0.2">
      <c r="A78" s="59" t="s">
        <v>159</v>
      </c>
      <c r="B78" s="60"/>
      <c r="C78" s="60"/>
      <c r="D78" s="61"/>
      <c r="E78" s="62" t="s">
        <v>144</v>
      </c>
      <c r="F78" s="63"/>
      <c r="G78" s="64"/>
      <c r="H78" s="64"/>
      <c r="I78" s="65"/>
      <c r="J78" s="64"/>
      <c r="K78" s="55"/>
      <c r="L78" s="65"/>
      <c r="M78" s="55"/>
      <c r="N78" s="56"/>
    </row>
    <row r="79" spans="1:28" s="57" customFormat="1" ht="9.75" customHeight="1" x14ac:dyDescent="0.2">
      <c r="A79" s="66" t="s">
        <v>160</v>
      </c>
      <c r="B79" s="67"/>
      <c r="C79" s="67"/>
      <c r="D79" s="68"/>
      <c r="E79" s="69">
        <v>2490507</v>
      </c>
      <c r="F79" s="70"/>
      <c r="G79" s="64"/>
      <c r="H79" s="64"/>
      <c r="I79" s="65"/>
      <c r="J79" s="64"/>
      <c r="K79" s="55"/>
      <c r="L79" s="65"/>
      <c r="M79" s="55"/>
      <c r="N79" s="56"/>
    </row>
    <row r="80" spans="1:28" s="57" customFormat="1" ht="9.75" customHeight="1" x14ac:dyDescent="0.2">
      <c r="A80" s="66" t="s">
        <v>161</v>
      </c>
      <c r="B80" s="67"/>
      <c r="C80" s="67"/>
      <c r="D80" s="68"/>
      <c r="E80" s="69">
        <v>2231370</v>
      </c>
      <c r="F80" s="70"/>
      <c r="G80" s="64"/>
      <c r="H80" s="64"/>
      <c r="I80" s="65"/>
      <c r="J80" s="64"/>
      <c r="K80" s="55"/>
      <c r="L80" s="65"/>
      <c r="M80" s="55"/>
      <c r="N80" s="56"/>
    </row>
    <row r="81" spans="1:14" s="57" customFormat="1" ht="9.75" customHeight="1" x14ac:dyDescent="0.2">
      <c r="A81" s="71" t="s">
        <v>162</v>
      </c>
      <c r="B81" s="72"/>
      <c r="C81" s="72"/>
      <c r="D81" s="73"/>
      <c r="E81" s="62">
        <f>E79-E80</f>
        <v>259137</v>
      </c>
      <c r="F81" s="63"/>
      <c r="G81" s="64"/>
      <c r="H81" s="64"/>
      <c r="I81" s="65"/>
      <c r="J81" s="64"/>
      <c r="K81" s="55"/>
      <c r="L81" s="65"/>
      <c r="M81" s="55"/>
      <c r="N81" s="56"/>
    </row>
    <row r="82" spans="1:14" s="57" customFormat="1" ht="9.75" customHeight="1" x14ac:dyDescent="0.2">
      <c r="A82" s="74" t="s">
        <v>163</v>
      </c>
      <c r="B82" s="74"/>
      <c r="C82" s="74"/>
      <c r="D82" s="74"/>
      <c r="E82" s="75">
        <f>-44090</f>
        <v>-44090</v>
      </c>
      <c r="F82" s="75"/>
      <c r="G82" s="64"/>
      <c r="H82" s="64"/>
      <c r="I82" s="65"/>
      <c r="J82" s="64"/>
      <c r="K82" s="55"/>
      <c r="L82" s="65"/>
      <c r="M82" s="55"/>
      <c r="N82" s="56"/>
    </row>
    <row r="83" spans="1:14" s="57" customFormat="1" ht="9.75" customHeight="1" x14ac:dyDescent="0.2">
      <c r="A83" s="74" t="s">
        <v>164</v>
      </c>
      <c r="B83" s="74"/>
      <c r="C83" s="74"/>
      <c r="D83" s="74"/>
      <c r="E83" s="75">
        <f>-80402</f>
        <v>-80402</v>
      </c>
      <c r="F83" s="75"/>
      <c r="G83" s="64"/>
      <c r="H83" s="64"/>
      <c r="I83" s="65"/>
      <c r="J83" s="64"/>
      <c r="K83" s="55"/>
      <c r="L83" s="65"/>
      <c r="M83" s="55"/>
      <c r="N83" s="56"/>
    </row>
    <row r="84" spans="1:14" s="57" customFormat="1" ht="9.75" customHeight="1" x14ac:dyDescent="0.2">
      <c r="A84" s="74" t="s">
        <v>165</v>
      </c>
      <c r="B84" s="74"/>
      <c r="C84" s="74"/>
      <c r="D84" s="74"/>
      <c r="E84" s="75">
        <f>-37093</f>
        <v>-37093</v>
      </c>
      <c r="F84" s="75"/>
      <c r="G84" s="64"/>
      <c r="H84" s="64"/>
      <c r="I84" s="65"/>
      <c r="J84" s="64"/>
      <c r="K84" s="55"/>
      <c r="L84" s="65"/>
      <c r="M84" s="55"/>
      <c r="N84" s="56"/>
    </row>
    <row r="85" spans="1:14" s="57" customFormat="1" ht="9.75" customHeight="1" x14ac:dyDescent="0.2">
      <c r="A85" s="74" t="s">
        <v>166</v>
      </c>
      <c r="B85" s="74"/>
      <c r="C85" s="74"/>
      <c r="D85" s="74"/>
      <c r="E85" s="75">
        <v>4699</v>
      </c>
      <c r="F85" s="75"/>
      <c r="G85" s="64"/>
      <c r="H85" s="64"/>
      <c r="I85" s="65"/>
      <c r="J85" s="64"/>
      <c r="K85" s="55"/>
      <c r="L85" s="65"/>
      <c r="M85" s="55"/>
      <c r="N85" s="56"/>
    </row>
    <row r="86" spans="1:14" s="57" customFormat="1" ht="9.75" customHeight="1" x14ac:dyDescent="0.2">
      <c r="A86" s="76" t="s">
        <v>167</v>
      </c>
      <c r="B86" s="76"/>
      <c r="C86" s="76"/>
      <c r="D86" s="76"/>
      <c r="E86" s="77">
        <f>E82+E83+E84+E85+E81</f>
        <v>102251</v>
      </c>
      <c r="F86" s="77"/>
      <c r="G86" s="64"/>
      <c r="H86" s="64"/>
      <c r="I86" s="65"/>
      <c r="J86" s="64"/>
      <c r="K86" s="55"/>
      <c r="L86" s="65"/>
      <c r="M86" s="55"/>
      <c r="N86" s="56"/>
    </row>
    <row r="87" spans="1:14" s="57" customFormat="1" ht="9.75" customHeight="1" x14ac:dyDescent="0.2">
      <c r="A87" s="76" t="s">
        <v>168</v>
      </c>
      <c r="B87" s="76"/>
      <c r="C87" s="76"/>
      <c r="D87" s="76"/>
      <c r="E87" s="77">
        <f>E86</f>
        <v>102251</v>
      </c>
      <c r="F87" s="77"/>
      <c r="G87" s="64"/>
      <c r="H87" s="64"/>
      <c r="I87" s="65"/>
      <c r="J87" s="64"/>
      <c r="K87" s="55"/>
      <c r="L87" s="65"/>
      <c r="M87" s="55"/>
      <c r="N87" s="56"/>
    </row>
    <row r="88" spans="1:14" s="57" customFormat="1" ht="9.75" customHeight="1" x14ac:dyDescent="0.2">
      <c r="A88" s="74" t="s">
        <v>169</v>
      </c>
      <c r="B88" s="74"/>
      <c r="C88" s="74"/>
      <c r="D88" s="74"/>
      <c r="E88" s="75">
        <v>73074</v>
      </c>
      <c r="F88" s="75"/>
      <c r="G88" s="64"/>
      <c r="H88" s="64"/>
      <c r="I88" s="65"/>
      <c r="J88" s="64"/>
      <c r="K88" s="55"/>
      <c r="L88" s="65"/>
      <c r="M88" s="55"/>
      <c r="N88" s="56"/>
    </row>
    <row r="89" spans="1:14" s="57" customFormat="1" ht="9.75" customHeight="1" x14ac:dyDescent="0.2">
      <c r="A89" s="76" t="s">
        <v>178</v>
      </c>
      <c r="B89" s="76"/>
      <c r="C89" s="76"/>
      <c r="D89" s="76"/>
      <c r="E89" s="77">
        <f>E87-E88</f>
        <v>29177</v>
      </c>
      <c r="F89" s="77"/>
      <c r="G89" s="64"/>
      <c r="H89" s="64"/>
      <c r="I89" s="65"/>
      <c r="J89" s="64"/>
      <c r="K89" s="55"/>
      <c r="L89" s="65"/>
      <c r="M89" s="55"/>
      <c r="N89" s="56"/>
    </row>
  </sheetData>
  <mergeCells count="82">
    <mergeCell ref="A6:A8"/>
    <mergeCell ref="B6:G6"/>
    <mergeCell ref="H6:H8"/>
    <mergeCell ref="I6:L6"/>
    <mergeCell ref="M6:P6"/>
    <mergeCell ref="C1:X1"/>
    <mergeCell ref="C2:X2"/>
    <mergeCell ref="C3:X3"/>
    <mergeCell ref="C4:X4"/>
    <mergeCell ref="C5:P5"/>
    <mergeCell ref="Q6:Z6"/>
    <mergeCell ref="AA6:AA8"/>
    <mergeCell ref="AB6:AB8"/>
    <mergeCell ref="B7:B8"/>
    <mergeCell ref="C7:C8"/>
    <mergeCell ref="D7:D8"/>
    <mergeCell ref="E7:F7"/>
    <mergeCell ref="G7:G8"/>
    <mergeCell ref="I7:I8"/>
    <mergeCell ref="J7:J8"/>
    <mergeCell ref="K7:K8"/>
    <mergeCell ref="L7:L8"/>
    <mergeCell ref="M7:N7"/>
    <mergeCell ref="O7:O8"/>
    <mergeCell ref="P7:P8"/>
    <mergeCell ref="S7:T7"/>
    <mergeCell ref="U7:V7"/>
    <mergeCell ref="W7:X7"/>
    <mergeCell ref="Y7:Z7"/>
    <mergeCell ref="Q10:Q12"/>
    <mergeCell ref="R10:R12"/>
    <mergeCell ref="S10:S12"/>
    <mergeCell ref="Q7:R7"/>
    <mergeCell ref="AB10:AB12"/>
    <mergeCell ref="L15:L20"/>
    <mergeCell ref="L21:L23"/>
    <mergeCell ref="T10:T12"/>
    <mergeCell ref="W10:W11"/>
    <mergeCell ref="X10:X11"/>
    <mergeCell ref="Y10:Y12"/>
    <mergeCell ref="Z10:Z12"/>
    <mergeCell ref="AA10:AA12"/>
    <mergeCell ref="L51:L57"/>
    <mergeCell ref="L64:L66"/>
    <mergeCell ref="L70:L71"/>
    <mergeCell ref="G14:G41"/>
    <mergeCell ref="H14:H41"/>
    <mergeCell ref="G50:G72"/>
    <mergeCell ref="H50:H72"/>
    <mergeCell ref="L30:L33"/>
    <mergeCell ref="L34:L35"/>
    <mergeCell ref="L37:L40"/>
    <mergeCell ref="G43:G48"/>
    <mergeCell ref="H43:H48"/>
    <mergeCell ref="L44:L45"/>
    <mergeCell ref="L47:L48"/>
    <mergeCell ref="A76:F76"/>
    <mergeCell ref="A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9:D89"/>
    <mergeCell ref="E89:F89"/>
    <mergeCell ref="A86:D86"/>
    <mergeCell ref="E86:F86"/>
    <mergeCell ref="A87:D87"/>
    <mergeCell ref="E87:F87"/>
    <mergeCell ref="A88:D88"/>
    <mergeCell ref="E88:F88"/>
  </mergeCells>
  <pageMargins left="0.19685039370078741" right="0.19685039370078741" top="0.27559055118110237" bottom="0.19685039370078741" header="0.31496062992125984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ОБЪЯВЛЕНИЕ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2017-05-10T08:50:07Z</dcterms:modified>
</cp:coreProperties>
</file>