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сводные данные 2017-1 полугодие" sheetId="1" r:id="rId1"/>
    <sheet name="Лист1" sheetId="2" r:id="rId2"/>
  </sheets>
  <definedNames>
    <definedName name="_xlnm.Print_Titles" localSheetId="0">'сводные данные 2017-1 полугодие'!$6:$7</definedName>
    <definedName name="_xlnm.Print_Area" localSheetId="0">'сводные данные 2017-1 полугодие'!$A$1:$X$91</definedName>
  </definedNames>
  <calcPr fullCalcOnLoad="1"/>
</workbook>
</file>

<file path=xl/sharedStrings.xml><?xml version="1.0" encoding="utf-8"?>
<sst xmlns="http://schemas.openxmlformats.org/spreadsheetml/2006/main" count="823" uniqueCount="208">
  <si>
    <t>тыс.тг</t>
  </si>
  <si>
    <t>%</t>
  </si>
  <si>
    <t>Материальные затраты, всего</t>
  </si>
  <si>
    <t>в том числе:</t>
  </si>
  <si>
    <t>1.1</t>
  </si>
  <si>
    <t>2.1</t>
  </si>
  <si>
    <t>2.2</t>
  </si>
  <si>
    <t xml:space="preserve">Амортизация </t>
  </si>
  <si>
    <t>Ремонт, всего</t>
  </si>
  <si>
    <t>Прочие затраты, всего</t>
  </si>
  <si>
    <t>Расходы периода, всего</t>
  </si>
  <si>
    <t>Расходы на содержание службы сбыта, всего</t>
  </si>
  <si>
    <t>III</t>
  </si>
  <si>
    <t>Всего затрат</t>
  </si>
  <si>
    <t>IV</t>
  </si>
  <si>
    <t>V</t>
  </si>
  <si>
    <t>Всего доходов</t>
  </si>
  <si>
    <t>VI</t>
  </si>
  <si>
    <t>Объемы оказываемых услуг</t>
  </si>
  <si>
    <t>I</t>
  </si>
  <si>
    <t>II</t>
  </si>
  <si>
    <t>Прибыль</t>
  </si>
  <si>
    <t>2</t>
  </si>
  <si>
    <t>тыс.м3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</si>
  <si>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</si>
  <si>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</si>
  <si>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</si>
  <si>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</si>
  <si>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</si>
  <si>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</si>
  <si>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</si>
  <si>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</si>
  <si>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</si>
  <si>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</si>
  <si>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</si>
  <si>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</si>
  <si>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</si>
  <si>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Фактически сложившиеся показатели тарифной сметы</t>
  </si>
  <si>
    <t>Ед.   изм.</t>
  </si>
  <si>
    <t>VII</t>
  </si>
  <si>
    <t>VIII</t>
  </si>
  <si>
    <t>№ п/п</t>
  </si>
  <si>
    <t>Отклонение +,-</t>
  </si>
  <si>
    <t>Отклонение, в %</t>
  </si>
  <si>
    <t>Причины отклонения</t>
  </si>
  <si>
    <t>Основное сырье</t>
  </si>
  <si>
    <t>Вспомогательные материалы</t>
  </si>
  <si>
    <t>Энергия покупная</t>
  </si>
  <si>
    <t>Теплоэнергия</t>
  </si>
  <si>
    <t>Вода покупная</t>
  </si>
  <si>
    <t>Социальный налог</t>
  </si>
  <si>
    <t>Заработная плата административного персонала</t>
  </si>
  <si>
    <t>Услуги банка</t>
  </si>
  <si>
    <t>5</t>
  </si>
  <si>
    <t>7</t>
  </si>
  <si>
    <t>Затраты на производство товаров и предоставление услуг, всего, в т.ч.</t>
  </si>
  <si>
    <t>1.2.</t>
  </si>
  <si>
    <t>1.3.</t>
  </si>
  <si>
    <t>ГСМ</t>
  </si>
  <si>
    <t>1.4.</t>
  </si>
  <si>
    <t>1.5.</t>
  </si>
  <si>
    <t xml:space="preserve">Расходы на оплату труда, всего </t>
  </si>
  <si>
    <t>Заработная плата производственного персонала</t>
  </si>
  <si>
    <t>3</t>
  </si>
  <si>
    <t>4</t>
  </si>
  <si>
    <t>4.1</t>
  </si>
  <si>
    <t>Капитальный ремонт, не приводящий к увеличению стоимости основных средств</t>
  </si>
  <si>
    <t>5.1</t>
  </si>
  <si>
    <t>Услуги связи</t>
  </si>
  <si>
    <t>5.2</t>
  </si>
  <si>
    <t>Услуги охраны</t>
  </si>
  <si>
    <t>5.3</t>
  </si>
  <si>
    <t>Коммунальные услуги</t>
  </si>
  <si>
    <t>5.4</t>
  </si>
  <si>
    <t>Услуги сторонних организаций</t>
  </si>
  <si>
    <t>5.5</t>
  </si>
  <si>
    <t>Командировочные расходы</t>
  </si>
  <si>
    <t>5.6</t>
  </si>
  <si>
    <t>Охрана труда и техники безопасности</t>
  </si>
  <si>
    <t>5.7</t>
  </si>
  <si>
    <t>Плата за использование  природных ресурсов</t>
  </si>
  <si>
    <t>5.8</t>
  </si>
  <si>
    <t>Охрана окружающей среды</t>
  </si>
  <si>
    <t>5.9</t>
  </si>
  <si>
    <t>Подготовка кадров</t>
  </si>
  <si>
    <t>5.10</t>
  </si>
  <si>
    <t>Обязательные виды страхования</t>
  </si>
  <si>
    <t>5.11</t>
  </si>
  <si>
    <t>Услуги по ж/сбору при отправке вагонов, лицензии, таможенные сборы</t>
  </si>
  <si>
    <t>5.12</t>
  </si>
  <si>
    <t>Утилизация сточных вод</t>
  </si>
  <si>
    <t>5.13</t>
  </si>
  <si>
    <t>Информационные услуги</t>
  </si>
  <si>
    <t>6</t>
  </si>
  <si>
    <t>Административные расходы, всего</t>
  </si>
  <si>
    <t>Налоги</t>
  </si>
  <si>
    <t>Прочие расходы, всего, в т.ч.:</t>
  </si>
  <si>
    <t>6.7.1</t>
  </si>
  <si>
    <t xml:space="preserve">   Содержание служебного автотранспорта</t>
  </si>
  <si>
    <t>6.7.2</t>
  </si>
  <si>
    <t xml:space="preserve">   Коммунальные услуги</t>
  </si>
  <si>
    <t>6.7.3</t>
  </si>
  <si>
    <t xml:space="preserve">   Расходы на содержание и обслуживание ср.управл., узлов связи, выч.техн. и т.д.</t>
  </si>
  <si>
    <t>6.7.4</t>
  </si>
  <si>
    <t xml:space="preserve">   Обязательные виды страхования</t>
  </si>
  <si>
    <t>6.7.5</t>
  </si>
  <si>
    <t xml:space="preserve">   Командировочные расходы</t>
  </si>
  <si>
    <t>6.7.6</t>
  </si>
  <si>
    <t xml:space="preserve">   Услуги сторонних организаций</t>
  </si>
  <si>
    <t>6.7.7</t>
  </si>
  <si>
    <t xml:space="preserve">   Информационные, консультационные и маркетинговые услуги</t>
  </si>
  <si>
    <t>6.7.8</t>
  </si>
  <si>
    <t xml:space="preserve">   Периодическая печать</t>
  </si>
  <si>
    <t>6.7.9</t>
  </si>
  <si>
    <t xml:space="preserve">   Представительские расходы</t>
  </si>
  <si>
    <t>6.7.10</t>
  </si>
  <si>
    <t xml:space="preserve">   Расходы на услуги связи</t>
  </si>
  <si>
    <t>6.7.11</t>
  </si>
  <si>
    <t xml:space="preserve">   Охрана труда и техники безопасности</t>
  </si>
  <si>
    <t>6.7.12</t>
  </si>
  <si>
    <t xml:space="preserve">   Повышение квалификации</t>
  </si>
  <si>
    <t>6.8</t>
  </si>
  <si>
    <t>Расходы на выплату вознаграждений</t>
  </si>
  <si>
    <t>Заработная плата персонала службы сбыта</t>
  </si>
  <si>
    <t>Услуги банка, инкассация</t>
  </si>
  <si>
    <t>7.6.1</t>
  </si>
  <si>
    <t xml:space="preserve">   ГСМ</t>
  </si>
  <si>
    <t>7.6.2</t>
  </si>
  <si>
    <t>7.6.3</t>
  </si>
  <si>
    <t>7.6.4</t>
  </si>
  <si>
    <t>7.6.5</t>
  </si>
  <si>
    <t xml:space="preserve">   Услуги связи</t>
  </si>
  <si>
    <t>7.6.6</t>
  </si>
  <si>
    <t xml:space="preserve">   Расходы на содержание и обслуживание тех.ср.управл., узлов связи, выч.техн. и т.д.</t>
  </si>
  <si>
    <t>7.6.7</t>
  </si>
  <si>
    <t xml:space="preserve">   Аренда </t>
  </si>
  <si>
    <t>7.6.8</t>
  </si>
  <si>
    <t xml:space="preserve">   Другие затраты</t>
  </si>
  <si>
    <t>Регулируемая база задействованных активов</t>
  </si>
  <si>
    <t>Нормативные технические потери</t>
  </si>
  <si>
    <t>IX</t>
  </si>
  <si>
    <t>Тариф (без НДС)</t>
  </si>
  <si>
    <t xml:space="preserve">Наименование показателей </t>
  </si>
  <si>
    <t>1.1.</t>
  </si>
  <si>
    <t>тенге/м3</t>
  </si>
  <si>
    <t>Услуги по подаче воды по магистральным трубопроводам и распределительным сетям (питьевая вода)</t>
  </si>
  <si>
    <t>Услуги по подаче воды по магистральным трубопроводам и распределительным сетям (техническая вода)</t>
  </si>
  <si>
    <t>Услуги по отводу и очистке сточных вод</t>
  </si>
  <si>
    <t xml:space="preserve">Предусмотрено в утвержденной тарифной смете </t>
  </si>
  <si>
    <t xml:space="preserve">СВЕДЕНИЯ ОБ ИСПОЛНЕНИИ ТАРИФНОЙ СМЕТЫ НА УСЛУГИ ПО ПОДАЧЕ ВОДЫ  ПО МАГИСТРАЛЬНЫМ ТРУБОПРОВОДАМ И РАСПРЕДЕЛИТЕЛЬНЫМ СЕТЯМ, ОТВОДУ И ОЧИСТКЕ СТОЧНЫХ ВОД                  </t>
  </si>
  <si>
    <t>Индекс ИТС-1</t>
  </si>
  <si>
    <t xml:space="preserve">СВЕДЕНИЯ ОБ ИСПОЛНЕНИИ ТАРИФНОЙ СМЕТЫ НА УСЛУГИ ПО ПОДАЧЕ ВОДЫ  ПО МАГИСТРАЛЬНЫМ ТРУБОПРОВОДАМ И РАСПРЕДЕЛИТЕЛЬНЫМ СЕТЯМ, ОТВОДУ И ОЧИСТКЕ СТОЧНЫХ ВОД       </t>
  </si>
  <si>
    <t xml:space="preserve">СВЕДЕНИЯ ОБ ИСПОЛНЕНИИ ТАРИФНОЙ СМЕТЫ НА УСЛУГИ ПО ПОДАЧЕ ВОДЫ  ПО МАГИСТРАЛЬНЫМ ТРУБОПРОВОДАМ И РАСПРЕДЕЛИТЕЛЬНЫМ СЕТЯМ, ОТВОДУ И ОЧИСТКЕ СТОЧНЫХ ВОД                                                               </t>
  </si>
  <si>
    <t xml:space="preserve">Наименование организации </t>
  </si>
  <si>
    <t>ТОО "Рудненский Водоканал"</t>
  </si>
  <si>
    <t>Адрес</t>
  </si>
  <si>
    <t>111500, г.Рудный, Костанайской области, ул.40 лет Октября , строение 2/1</t>
  </si>
  <si>
    <t>Телефон, факс</t>
  </si>
  <si>
    <t>2 48 08</t>
  </si>
  <si>
    <t>Адрес электронной почты</t>
  </si>
  <si>
    <t>Периодичность: полугодовая</t>
  </si>
  <si>
    <t xml:space="preserve"> </t>
  </si>
  <si>
    <t>5,1</t>
  </si>
  <si>
    <t>экономия по результатм закупок</t>
  </si>
  <si>
    <t>обучение в соответствии с требованиями промбезопасности</t>
  </si>
  <si>
    <t>снижение затрат на страхование работников, фильтровальной станции, транспорта, в  связи с применением минимальной ставки страховой премии по результатам закупок</t>
  </si>
  <si>
    <t>увеличение количества публикаций в СМИ о ходе реализации инвестиционной программы</t>
  </si>
  <si>
    <t>снижение количества командировок</t>
  </si>
  <si>
    <t>1.6</t>
  </si>
  <si>
    <t>Предусмотрено в утвержденной тарифной смете (в расчете на 6 мес.)</t>
  </si>
  <si>
    <t>снижение затрат по ж/д сборам, таможенным расходам  в свзяи со снижением объема расхода хлора, коагулянта</t>
  </si>
  <si>
    <t>фактор сезонной неравномерности (поливной сезон с 15 мая)</t>
  </si>
  <si>
    <t>снижение затрат на страхование работников, транспорта, в  связи с применением минимальной ставки страховой премии по результатам закупок</t>
  </si>
  <si>
    <t>ремонтная программа реализуется  в соответствии с утвержденным графиком</t>
  </si>
  <si>
    <t>экономия по результатам закупок</t>
  </si>
  <si>
    <t>rudvodokanal@mail.ru</t>
  </si>
  <si>
    <t>за счет снижение аварийных ремонтов основных средств в результате модернизации, обновления производственных активов</t>
  </si>
  <si>
    <t>за счет сезонной неравномерности (ремонт сетей технической воды производится в поливной сезон, т.е. с 15 мая)</t>
  </si>
  <si>
    <t>медицинский осмотр согласно графику</t>
  </si>
  <si>
    <t>Отчетный период 1 полугодие 2017 года</t>
  </si>
  <si>
    <t>за счет увелечения тарифа  ТЭ и ГВ</t>
  </si>
  <si>
    <t xml:space="preserve"> за счет увеличения тарифов ТЭ по г.Рудному и п.Качар - на 11,7% или 340 тыс.тг, ГВ - на 104,2% или 103 тыс.тг. За счет увеличения расхода ТЭ на 124,5% или 1316 тыс.тг, при снижении расхода ГВ по г.Рудному и п. Качар на 108,4% или 88 тыс. тг.Увеличение затрат за счет увеличения объемов на 1228 тыс.тг.и ценового фактора на 443тыс.тг.</t>
  </si>
  <si>
    <t>за счет снижения расхода извести на 138 тыс.тг., хлора на 11% или на 1 681 тыс.тг (еще не проводилось хлорировование водопроводных сетей, по плану в августе и сентябре), коагулянта на 50% или на 2 504 тыс.тг, основной расход коагулянта в июле- сентябре месяце в период цветения сине- зеленых водрослей, за счет ценового фактора (по результатм закупок)- увеличение затрат на 696 тыс.тг, снижение о объема на 4323 тыс.тг.</t>
  </si>
  <si>
    <t>за счет увеличения затрат за ТЭ и ГВ</t>
  </si>
  <si>
    <t>снижение услуг стороннего автотранспорта</t>
  </si>
  <si>
    <t>снижение стоимости услуг курьерской почты, услуг по набору и отпраке деклараций, прочих услуг</t>
  </si>
  <si>
    <t>за счет увеличения тарифа на услуги (с 1.01.2017 утвержден тариф на услуги по отводу сточных вод ГКП "Железорудная ТЭК")</t>
  </si>
  <si>
    <t>за счет снижения объемов - фактор сезонной неравномерности, перевод техники на сжиженный нефтяной газ</t>
  </si>
  <si>
    <t>снижение расхода электроэнергии в результате снижения объема оказанных услуг, а также за счет  реализации мероприятий по энергоэффективности</t>
  </si>
  <si>
    <t>за счет снижения объема воды покупной (снижение реализации питьевой воды), снижения технических потерь</t>
  </si>
  <si>
    <t>ремонтная программа реализуется в соответствии с утвержденным графиком, начало ремонтного сезона - май,т.е. фатическое исполнение 2 месяца</t>
  </si>
  <si>
    <t>за счет снижения цен на услуги по дератизации по результатм щакупок, объемов  по захоронению отходов.</t>
  </si>
  <si>
    <t>Поступление спецодежды планируется во втором полугодии</t>
  </si>
  <si>
    <t>Разработан новый проект ПДВ, исключена плата за выбросы из передвижных источников.</t>
  </si>
  <si>
    <t>перевод транспорта на сжиженный нефтяной газ</t>
  </si>
  <si>
    <t>снижение стоимости услуг курьерской почты по результатм закупок</t>
  </si>
  <si>
    <t>Снижение доходной части,  снижение услуг инкассации в связи с повышением количества потреителей, производящих оплату через интернет и ЕРЦ</t>
  </si>
  <si>
    <t>Увеличение страховой премии согласно изменениям в  Закон об обязательном страховании работодателя</t>
  </si>
  <si>
    <t xml:space="preserve">оптимизация услуг связи </t>
  </si>
  <si>
    <t>Закрытие 2-х кассовых точек, передача права на сбор  оплат ЕРЦ</t>
  </si>
  <si>
    <t>фактор сезонной неравномерности (поливной сезон с 15 мая), а также снижение обеъма  поставки воды ТЭЦ АО "ССГПО"</t>
  </si>
  <si>
    <t>ремонтная программа реализуется  в соответствии с утвержденным графиком. Ремонт после окончания поливочного сезона.</t>
  </si>
  <si>
    <t>экономия по результатам проведенных закупок, оптимизация затрат</t>
  </si>
  <si>
    <t>за счет снижения стоимости охраны фильтровальной станцмм (по результатам закупок)</t>
  </si>
  <si>
    <t>Налог на воду снижен в связи со снижением объема покупной воды (снижение объема оказанных услуг)</t>
  </si>
  <si>
    <t>За счет объявлений по тендерам. Основные затраты в конце года - объявляются тендера</t>
  </si>
  <si>
    <t>за счет снижения объемов - фактор сезонной неравномерности, перевод техникина сжиженный газ</t>
  </si>
  <si>
    <t>оптимизация услуг свзяи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</si>
</sst>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0"/>
    <numFmt numFmtId="195" formatCode="0.0%"/>
    <numFmt numFmtId="196" formatCode="_(* #,##0.0_);_(* \(#,##0.0\);_(* &quot;-&quot;??_);_(@_)"/>
    <numFmt numFmtId="197" formatCode="_(* #,##0_);_(* \(#,##0\);_(* &quot;-&quot;??_);_(@_)"/>
    <numFmt numFmtId="198" formatCode="0.0000"/>
    <numFmt numFmtId="199" formatCode="0.000"/>
    <numFmt numFmtId="200" formatCode="0.00000"/>
    <numFmt numFmtId="201" formatCode="0.000%"/>
    <numFmt numFmtId="202" formatCode="_(* #,##0.000_);_(* \(#,##0.000\);_(* &quot;-&quot;??_);_(@_)"/>
    <numFmt numFmtId="203" formatCode="_-* #,##0_р_._-;\-* #,##0_р_._-;_-* &quot;-&quot;??_р_._-;_-@_-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#,##0.000000000"/>
    <numFmt numFmtId="210" formatCode="#,##0.0000000000"/>
    <numFmt numFmtId="211" formatCode="[$-FC19]d\ mmmm\ yyyy\ &quot;г.&quot;"/>
    <numFmt numFmtId="212" formatCode="#,##0.00\ &quot;р.&quot;"/>
    <numFmt numFmtId="213" formatCode="0.000000"/>
  </numFmts>
  <fonts count="59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 Cyr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7.5"/>
      <name val="Arial"/>
      <family val="2"/>
    </font>
    <font>
      <i/>
      <sz val="8"/>
      <name val="Arial CYR"/>
      <family val="0"/>
    </font>
    <font>
      <b/>
      <sz val="7"/>
      <name val="Arial Cyr"/>
      <family val="2"/>
    </font>
    <font>
      <b/>
      <sz val="7"/>
      <name val="Arial CYR"/>
      <family val="0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5" tint="-0.24997000396251678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54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 wrapText="1"/>
      <protection/>
    </xf>
    <xf numFmtId="3" fontId="2" fillId="0" borderId="0" xfId="54" applyNumberFormat="1" applyFont="1" applyFill="1" applyAlignment="1">
      <alignment vertical="center"/>
      <protection/>
    </xf>
    <xf numFmtId="0" fontId="5" fillId="0" borderId="0" xfId="54" applyFont="1" applyFill="1" applyAlignment="1">
      <alignment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 wrapText="1"/>
      <protection/>
    </xf>
    <xf numFmtId="0" fontId="3" fillId="0" borderId="0" xfId="53" applyFont="1" applyFill="1" applyAlignment="1">
      <alignment wrapText="1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9" fillId="0" borderId="0" xfId="54" applyFont="1" applyFill="1" applyAlignment="1">
      <alignment vertical="center"/>
      <protection/>
    </xf>
    <xf numFmtId="3" fontId="3" fillId="0" borderId="0" xfId="53" applyNumberFormat="1" applyFont="1" applyFill="1" applyBorder="1" applyAlignment="1">
      <alignment horizontal="left" vertical="center" wrapText="1"/>
      <protection/>
    </xf>
    <xf numFmtId="3" fontId="4" fillId="0" borderId="0" xfId="53" applyNumberFormat="1" applyFont="1" applyFill="1" applyAlignment="1">
      <alignment horizontal="left" vertical="center" wrapText="1"/>
      <protection/>
    </xf>
    <xf numFmtId="3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9" fontId="4" fillId="0" borderId="0" xfId="53" applyNumberFormat="1" applyFont="1" applyFill="1" applyAlignment="1">
      <alignment horizontal="left" vertical="center" wrapText="1"/>
      <protection/>
    </xf>
    <xf numFmtId="9" fontId="3" fillId="0" borderId="0" xfId="53" applyNumberFormat="1" applyFont="1" applyFill="1" applyAlignment="1">
      <alignment horizontal="center" vertical="center"/>
      <protection/>
    </xf>
    <xf numFmtId="9" fontId="2" fillId="0" borderId="0" xfId="54" applyNumberFormat="1" applyFont="1" applyFill="1" applyAlignment="1">
      <alignment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9" fontId="6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88" fontId="3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53" applyNumberFormat="1" applyFont="1" applyFill="1" applyBorder="1" applyAlignment="1">
      <alignment horizontal="left" vertical="center" wrapText="1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188" fontId="13" fillId="0" borderId="10" xfId="53" applyNumberFormat="1" applyFont="1" applyFill="1" applyBorder="1" applyAlignment="1">
      <alignment horizontal="center" vertical="center" wrapText="1"/>
      <protection/>
    </xf>
    <xf numFmtId="3" fontId="13" fillId="0" borderId="10" xfId="53" applyNumberFormat="1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justify"/>
    </xf>
    <xf numFmtId="0" fontId="15" fillId="0" borderId="0" xfId="54" applyFont="1" applyFill="1" applyAlignment="1">
      <alignment vertical="center"/>
      <protection/>
    </xf>
    <xf numFmtId="197" fontId="13" fillId="0" borderId="10" xfId="62" applyNumberFormat="1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left" vertical="center" wrapText="1"/>
      <protection/>
    </xf>
    <xf numFmtId="197" fontId="13" fillId="0" borderId="0" xfId="62" applyNumberFormat="1" applyFont="1" applyFill="1" applyBorder="1" applyAlignment="1">
      <alignment horizontal="center" vertical="center" wrapText="1"/>
    </xf>
    <xf numFmtId="3" fontId="13" fillId="0" borderId="0" xfId="53" applyNumberFormat="1" applyFont="1" applyFill="1" applyBorder="1" applyAlignment="1">
      <alignment horizontal="center" vertical="center" wrapText="1"/>
      <protection/>
    </xf>
    <xf numFmtId="188" fontId="13" fillId="0" borderId="0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3" fontId="3" fillId="0" borderId="10" xfId="62" applyNumberFormat="1" applyFont="1" applyFill="1" applyBorder="1" applyAlignment="1">
      <alignment horizontal="center" vertical="center" wrapText="1"/>
    </xf>
    <xf numFmtId="3" fontId="18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horizontal="justify"/>
    </xf>
    <xf numFmtId="0" fontId="14" fillId="34" borderId="10" xfId="0" applyFont="1" applyFill="1" applyBorder="1" applyAlignment="1">
      <alignment horizontal="justify" vertical="center"/>
    </xf>
    <xf numFmtId="3" fontId="3" fillId="34" borderId="10" xfId="53" applyNumberFormat="1" applyFont="1" applyFill="1" applyBorder="1" applyAlignment="1">
      <alignment horizontal="left" vertical="center" wrapText="1"/>
      <protection/>
    </xf>
    <xf numFmtId="0" fontId="5" fillId="34" borderId="0" xfId="54" applyFont="1" applyFill="1" applyAlignment="1">
      <alignment vertical="center"/>
      <protection/>
    </xf>
    <xf numFmtId="3" fontId="14" fillId="34" borderId="10" xfId="53" applyNumberFormat="1" applyFont="1" applyFill="1" applyBorder="1" applyAlignment="1">
      <alignment horizontal="left" vertical="center" wrapText="1"/>
      <protection/>
    </xf>
    <xf numFmtId="4" fontId="3" fillId="34" borderId="10" xfId="53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justify" vertical="center"/>
    </xf>
    <xf numFmtId="0" fontId="4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/>
      <protection/>
    </xf>
    <xf numFmtId="9" fontId="3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" fontId="14" fillId="0" borderId="10" xfId="53" applyNumberFormat="1" applyFont="1" applyFill="1" applyBorder="1" applyAlignment="1">
      <alignment horizontal="left" vertical="center" wrapText="1"/>
      <protection/>
    </xf>
    <xf numFmtId="0" fontId="14" fillId="34" borderId="10" xfId="0" applyFont="1" applyFill="1" applyBorder="1" applyAlignment="1">
      <alignment horizontal="left" vertical="center" wrapText="1"/>
    </xf>
    <xf numFmtId="49" fontId="4" fillId="0" borderId="0" xfId="53" applyNumberFormat="1" applyFont="1" applyFill="1" applyAlignment="1">
      <alignment vertical="center"/>
      <protection/>
    </xf>
    <xf numFmtId="0" fontId="14" fillId="0" borderId="10" xfId="0" applyFont="1" applyFill="1" applyBorder="1" applyAlignment="1">
      <alignment horizontal="justify" vertical="top" wrapText="1"/>
    </xf>
    <xf numFmtId="0" fontId="10" fillId="0" borderId="0" xfId="42" applyFill="1" applyAlignment="1" applyProtection="1">
      <alignment vertical="center"/>
      <protection/>
    </xf>
    <xf numFmtId="187" fontId="14" fillId="34" borderId="10" xfId="62" applyFont="1" applyFill="1" applyBorder="1" applyAlignment="1">
      <alignment horizontal="left" vertical="center" wrapText="1"/>
    </xf>
    <xf numFmtId="193" fontId="13" fillId="0" borderId="10" xfId="59" applyNumberFormat="1" applyFont="1" applyFill="1" applyBorder="1" applyAlignment="1">
      <alignment horizontal="center" vertical="center" wrapText="1"/>
    </xf>
    <xf numFmtId="4" fontId="18" fillId="0" borderId="10" xfId="53" applyNumberFormat="1" applyFont="1" applyFill="1" applyBorder="1" applyAlignment="1">
      <alignment horizontal="center" vertical="center" wrapText="1"/>
      <protection/>
    </xf>
    <xf numFmtId="3" fontId="56" fillId="0" borderId="10" xfId="53" applyNumberFormat="1" applyFont="1" applyFill="1" applyBorder="1" applyAlignment="1">
      <alignment horizontal="center" vertical="center" wrapText="1"/>
      <protection/>
    </xf>
    <xf numFmtId="1" fontId="13" fillId="0" borderId="10" xfId="59" applyNumberFormat="1" applyFont="1" applyFill="1" applyBorder="1" applyAlignment="1">
      <alignment horizontal="center" vertical="center" wrapText="1"/>
    </xf>
    <xf numFmtId="2" fontId="13" fillId="0" borderId="10" xfId="59" applyNumberFormat="1" applyFont="1" applyFill="1" applyBorder="1" applyAlignment="1">
      <alignment horizontal="center" vertical="center" wrapText="1"/>
    </xf>
    <xf numFmtId="0" fontId="57" fillId="0" borderId="0" xfId="53" applyFont="1" applyFill="1" applyAlignment="1">
      <alignment wrapText="1"/>
      <protection/>
    </xf>
    <xf numFmtId="0" fontId="58" fillId="0" borderId="0" xfId="54" applyFont="1" applyFill="1" applyAlignment="1">
      <alignment vertical="center"/>
      <protection/>
    </xf>
    <xf numFmtId="3" fontId="58" fillId="0" borderId="0" xfId="54" applyNumberFormat="1" applyFont="1" applyFill="1" applyAlignment="1">
      <alignment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2" fillId="0" borderId="0" xfId="54" applyFont="1" applyFill="1" applyAlignment="1">
      <alignment horizontal="left" vertical="center"/>
      <protection/>
    </xf>
    <xf numFmtId="3" fontId="3" fillId="0" borderId="0" xfId="53" applyNumberFormat="1" applyFont="1" applyFill="1" applyBorder="1" applyAlignment="1">
      <alignment horizontal="left" vertical="center" wrapText="1"/>
      <protection/>
    </xf>
    <xf numFmtId="0" fontId="3" fillId="0" borderId="0" xfId="53" applyFont="1" applyFill="1" applyAlignment="1">
      <alignment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водные данные. пересмотр с 01.04.06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dvodokanal@mail.ru" TargetMode="External" /><Relationship Id="rId2" Type="http://schemas.openxmlformats.org/officeDocument/2006/relationships/hyperlink" Target="mailto:rudvodokanal@mail.ru" TargetMode="External" /><Relationship Id="rId3" Type="http://schemas.openxmlformats.org/officeDocument/2006/relationships/hyperlink" Target="mailto:rudvodokanal@mail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G105"/>
  <sheetViews>
    <sheetView tabSelected="1" zoomScale="96" zoomScaleNormal="96" zoomScaleSheetLayoutView="93" zoomScalePageLayoutView="0" workbookViewId="0" topLeftCell="Q25">
      <selection activeCell="W38" sqref="W38"/>
    </sheetView>
  </sheetViews>
  <sheetFormatPr defaultColWidth="8.00390625" defaultRowHeight="20.25" customHeight="1"/>
  <cols>
    <col min="1" max="1" width="4.8515625" style="6" customWidth="1"/>
    <col min="2" max="2" width="30.140625" style="8" customWidth="1"/>
    <col min="3" max="3" width="5.8515625" style="1" customWidth="1"/>
    <col min="4" max="4" width="13.00390625" style="1" customWidth="1"/>
    <col min="5" max="5" width="14.00390625" style="1" customWidth="1"/>
    <col min="6" max="6" width="10.28125" style="1" customWidth="1"/>
    <col min="7" max="7" width="10.28125" style="22" customWidth="1"/>
    <col min="8" max="8" width="71.00390625" style="1" customWidth="1"/>
    <col min="9" max="9" width="4.140625" style="1" customWidth="1"/>
    <col min="10" max="10" width="31.140625" style="1" customWidth="1"/>
    <col min="11" max="11" width="5.8515625" style="13" customWidth="1"/>
    <col min="12" max="12" width="13.8515625" style="1" customWidth="1"/>
    <col min="13" max="13" width="10.28125" style="4" customWidth="1"/>
    <col min="14" max="14" width="8.140625" style="4" customWidth="1"/>
    <col min="15" max="15" width="8.8515625" style="22" customWidth="1"/>
    <col min="16" max="16" width="63.8515625" style="4" customWidth="1"/>
    <col min="17" max="17" width="4.8515625" style="1" customWidth="1"/>
    <col min="18" max="18" width="32.140625" style="1" customWidth="1"/>
    <col min="19" max="19" width="6.28125" style="13" customWidth="1"/>
    <col min="20" max="20" width="12.8515625" style="1" customWidth="1"/>
    <col min="21" max="22" width="9.57421875" style="4" customWidth="1"/>
    <col min="23" max="23" width="9.28125" style="22" customWidth="1"/>
    <col min="24" max="24" width="73.421875" style="4" customWidth="1"/>
    <col min="25" max="25" width="8.00390625" style="1" customWidth="1"/>
    <col min="26" max="26" width="8.00390625" style="88" customWidth="1"/>
    <col min="27" max="16384" width="8.00390625" style="1" customWidth="1"/>
  </cols>
  <sheetData>
    <row r="1" spans="1:59" s="34" customFormat="1" ht="24" customHeight="1">
      <c r="A1" s="10"/>
      <c r="B1" s="97" t="s">
        <v>149</v>
      </c>
      <c r="C1" s="97"/>
      <c r="D1" s="97"/>
      <c r="E1" s="97"/>
      <c r="F1" s="97"/>
      <c r="G1" s="97"/>
      <c r="H1" s="97"/>
      <c r="I1" s="10"/>
      <c r="J1" s="97" t="s">
        <v>151</v>
      </c>
      <c r="K1" s="97"/>
      <c r="L1" s="97"/>
      <c r="M1" s="97"/>
      <c r="N1" s="97"/>
      <c r="O1" s="97"/>
      <c r="P1" s="97"/>
      <c r="Q1" s="98" t="s">
        <v>152</v>
      </c>
      <c r="R1" s="98"/>
      <c r="S1" s="98"/>
      <c r="T1" s="98"/>
      <c r="U1" s="98"/>
      <c r="V1" s="98"/>
      <c r="W1" s="98"/>
      <c r="X1" s="98"/>
      <c r="Y1" s="10"/>
      <c r="Z1" s="87"/>
      <c r="AA1" s="10"/>
      <c r="AB1" s="10"/>
      <c r="AC1" s="10"/>
      <c r="AD1" s="10"/>
      <c r="AE1" s="10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10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</row>
    <row r="2" spans="1:26" s="5" customFormat="1" ht="12" customHeight="1">
      <c r="A2" s="3"/>
      <c r="B2" s="73" t="s">
        <v>145</v>
      </c>
      <c r="C2" s="72"/>
      <c r="D2" s="9"/>
      <c r="E2" s="9"/>
      <c r="F2" s="9"/>
      <c r="G2" s="20"/>
      <c r="H2" s="9"/>
      <c r="I2" s="3"/>
      <c r="J2" s="94" t="s">
        <v>146</v>
      </c>
      <c r="K2" s="94"/>
      <c r="L2" s="94"/>
      <c r="M2" s="94"/>
      <c r="N2" s="94"/>
      <c r="O2" s="94"/>
      <c r="P2" s="94"/>
      <c r="Q2" s="3"/>
      <c r="R2" s="94" t="s">
        <v>147</v>
      </c>
      <c r="S2" s="94"/>
      <c r="T2" s="9"/>
      <c r="U2" s="15"/>
      <c r="V2" s="15"/>
      <c r="W2" s="20"/>
      <c r="X2" s="15"/>
      <c r="Z2" s="88"/>
    </row>
    <row r="3" spans="1:26" s="5" customFormat="1" ht="12" customHeight="1">
      <c r="A3" s="3"/>
      <c r="B3" s="73" t="s">
        <v>179</v>
      </c>
      <c r="C3" s="72"/>
      <c r="D3" s="9"/>
      <c r="E3" s="9"/>
      <c r="F3" s="9"/>
      <c r="G3" s="20"/>
      <c r="H3" s="9"/>
      <c r="I3" s="3"/>
      <c r="J3" s="73" t="s">
        <v>179</v>
      </c>
      <c r="K3" s="9"/>
      <c r="L3" s="9"/>
      <c r="M3" s="9"/>
      <c r="N3" s="9"/>
      <c r="O3" s="9"/>
      <c r="P3" s="9"/>
      <c r="Q3" s="3"/>
      <c r="R3" s="73" t="s">
        <v>179</v>
      </c>
      <c r="S3" s="9"/>
      <c r="T3" s="9"/>
      <c r="U3" s="15"/>
      <c r="V3" s="15"/>
      <c r="W3" s="20"/>
      <c r="X3" s="15"/>
      <c r="Z3" s="88"/>
    </row>
    <row r="4" spans="1:24" ht="12" customHeight="1">
      <c r="A4" s="2"/>
      <c r="B4" s="78" t="s">
        <v>150</v>
      </c>
      <c r="C4" s="2"/>
      <c r="D4" s="2"/>
      <c r="E4" s="2"/>
      <c r="F4" s="2"/>
      <c r="G4" s="21"/>
      <c r="H4" s="2"/>
      <c r="I4" s="2"/>
      <c r="J4" s="78" t="s">
        <v>150</v>
      </c>
      <c r="K4" s="12"/>
      <c r="L4" s="2"/>
      <c r="M4" s="16"/>
      <c r="N4" s="16"/>
      <c r="O4" s="21"/>
      <c r="P4" s="16"/>
      <c r="Q4" s="2"/>
      <c r="R4" s="78" t="s">
        <v>150</v>
      </c>
      <c r="S4" s="12"/>
      <c r="T4" s="2"/>
      <c r="U4" s="16"/>
      <c r="V4" s="16"/>
      <c r="W4" s="21"/>
      <c r="X4" s="16"/>
    </row>
    <row r="5" spans="1:24" ht="12" customHeight="1">
      <c r="A5" s="2"/>
      <c r="B5" s="78" t="s">
        <v>160</v>
      </c>
      <c r="C5" s="2"/>
      <c r="D5" s="2"/>
      <c r="E5" s="2"/>
      <c r="F5" s="2"/>
      <c r="G5" s="21"/>
      <c r="H5" s="2"/>
      <c r="I5" s="2"/>
      <c r="J5" s="78" t="s">
        <v>160</v>
      </c>
      <c r="K5" s="12"/>
      <c r="L5" s="2"/>
      <c r="M5" s="16"/>
      <c r="N5" s="16"/>
      <c r="O5" s="21"/>
      <c r="P5" s="16"/>
      <c r="Q5" s="2"/>
      <c r="R5" s="78" t="s">
        <v>160</v>
      </c>
      <c r="S5" s="12"/>
      <c r="T5" s="2"/>
      <c r="U5" s="16"/>
      <c r="V5" s="16"/>
      <c r="W5" s="21"/>
      <c r="X5" s="16"/>
    </row>
    <row r="6" spans="1:24" ht="61.5" customHeight="1">
      <c r="A6" s="23" t="s">
        <v>41</v>
      </c>
      <c r="B6" s="24" t="s">
        <v>142</v>
      </c>
      <c r="C6" s="23" t="s">
        <v>38</v>
      </c>
      <c r="D6" s="23" t="s">
        <v>169</v>
      </c>
      <c r="E6" s="23" t="s">
        <v>37</v>
      </c>
      <c r="F6" s="23" t="s">
        <v>42</v>
      </c>
      <c r="G6" s="74" t="s">
        <v>43</v>
      </c>
      <c r="H6" s="23" t="s">
        <v>44</v>
      </c>
      <c r="I6" s="23" t="s">
        <v>41</v>
      </c>
      <c r="J6" s="24" t="s">
        <v>142</v>
      </c>
      <c r="K6" s="25" t="s">
        <v>38</v>
      </c>
      <c r="L6" s="26" t="s">
        <v>148</v>
      </c>
      <c r="M6" s="26" t="s">
        <v>37</v>
      </c>
      <c r="N6" s="25" t="s">
        <v>42</v>
      </c>
      <c r="O6" s="27" t="s">
        <v>43</v>
      </c>
      <c r="P6" s="23" t="s">
        <v>44</v>
      </c>
      <c r="Q6" s="23" t="s">
        <v>41</v>
      </c>
      <c r="R6" s="24" t="s">
        <v>142</v>
      </c>
      <c r="S6" s="25" t="s">
        <v>38</v>
      </c>
      <c r="T6" s="26" t="s">
        <v>148</v>
      </c>
      <c r="U6" s="26" t="s">
        <v>37</v>
      </c>
      <c r="V6" s="25" t="s">
        <v>42</v>
      </c>
      <c r="W6" s="27" t="s">
        <v>43</v>
      </c>
      <c r="X6" s="23" t="s">
        <v>44</v>
      </c>
    </row>
    <row r="7" spans="1:24" ht="12" customHeight="1">
      <c r="A7" s="23">
        <v>1</v>
      </c>
      <c r="B7" s="24" t="s">
        <v>22</v>
      </c>
      <c r="C7" s="23">
        <v>3</v>
      </c>
      <c r="D7" s="24" t="s">
        <v>64</v>
      </c>
      <c r="E7" s="23">
        <v>5</v>
      </c>
      <c r="F7" s="24" t="s">
        <v>93</v>
      </c>
      <c r="G7" s="23">
        <v>7</v>
      </c>
      <c r="H7" s="23">
        <v>8</v>
      </c>
      <c r="I7" s="23">
        <v>1</v>
      </c>
      <c r="J7" s="24" t="s">
        <v>22</v>
      </c>
      <c r="K7" s="23">
        <v>3</v>
      </c>
      <c r="L7" s="24" t="s">
        <v>64</v>
      </c>
      <c r="M7" s="23">
        <v>5</v>
      </c>
      <c r="N7" s="24" t="s">
        <v>93</v>
      </c>
      <c r="O7" s="23">
        <v>7</v>
      </c>
      <c r="P7" s="23">
        <v>8</v>
      </c>
      <c r="Q7" s="23">
        <v>1</v>
      </c>
      <c r="R7" s="24" t="s">
        <v>22</v>
      </c>
      <c r="S7" s="23">
        <v>3</v>
      </c>
      <c r="T7" s="24" t="s">
        <v>64</v>
      </c>
      <c r="U7" s="23">
        <v>5</v>
      </c>
      <c r="V7" s="24" t="s">
        <v>93</v>
      </c>
      <c r="W7" s="23">
        <v>7</v>
      </c>
      <c r="X7" s="23">
        <v>8</v>
      </c>
    </row>
    <row r="8" spans="1:26" s="5" customFormat="1" ht="30" customHeight="1">
      <c r="A8" s="48" t="s">
        <v>19</v>
      </c>
      <c r="B8" s="49" t="s">
        <v>55</v>
      </c>
      <c r="C8" s="29" t="s">
        <v>0</v>
      </c>
      <c r="D8" s="62">
        <f>D9+D17+D21+D22+D25</f>
        <v>709952.5</v>
      </c>
      <c r="E8" s="62">
        <f>E9+E17+E21+E22+E25</f>
        <v>656009</v>
      </c>
      <c r="F8" s="37">
        <f>E8-D8</f>
        <v>-53943.5</v>
      </c>
      <c r="G8" s="82">
        <f>E8/D8*100</f>
        <v>92.4018156144249</v>
      </c>
      <c r="H8" s="31"/>
      <c r="I8" s="48" t="s">
        <v>19</v>
      </c>
      <c r="J8" s="49" t="s">
        <v>55</v>
      </c>
      <c r="K8" s="29" t="s">
        <v>0</v>
      </c>
      <c r="L8" s="62">
        <v>64468</v>
      </c>
      <c r="M8" s="62">
        <f>M9+M17+M21+M22+M25</f>
        <v>47200</v>
      </c>
      <c r="N8" s="37">
        <f>M8-L8</f>
        <v>-17268</v>
      </c>
      <c r="O8" s="82">
        <f>M8/L8*100</f>
        <v>73.21461810510641</v>
      </c>
      <c r="P8" s="31"/>
      <c r="Q8" s="48" t="s">
        <v>19</v>
      </c>
      <c r="R8" s="49" t="s">
        <v>55</v>
      </c>
      <c r="S8" s="29" t="s">
        <v>0</v>
      </c>
      <c r="T8" s="62">
        <v>348558</v>
      </c>
      <c r="U8" s="62">
        <v>357499</v>
      </c>
      <c r="V8" s="37">
        <v>8941</v>
      </c>
      <c r="W8" s="36">
        <v>102.56513980456626</v>
      </c>
      <c r="X8" s="31"/>
      <c r="Z8" s="88"/>
    </row>
    <row r="9" spans="1:26" s="5" customFormat="1" ht="15" customHeight="1">
      <c r="A9" s="48">
        <v>1</v>
      </c>
      <c r="B9" s="49" t="s">
        <v>2</v>
      </c>
      <c r="C9" s="29" t="s">
        <v>0</v>
      </c>
      <c r="D9" s="37">
        <f>SUM(D11:D16)</f>
        <v>234757.6</v>
      </c>
      <c r="E9" s="37">
        <f>SUM(E11:E16)</f>
        <v>192188</v>
      </c>
      <c r="F9" s="37">
        <f aca="true" t="shared" si="0" ref="F9:F72">E9-D9</f>
        <v>-42569.600000000006</v>
      </c>
      <c r="G9" s="82">
        <f aca="true" t="shared" si="1" ref="G9:G72">E9/D9*100</f>
        <v>81.8665721578343</v>
      </c>
      <c r="H9" s="31"/>
      <c r="I9" s="48">
        <v>1</v>
      </c>
      <c r="J9" s="49" t="s">
        <v>2</v>
      </c>
      <c r="K9" s="29" t="s">
        <v>0</v>
      </c>
      <c r="L9" s="37">
        <v>38938</v>
      </c>
      <c r="M9" s="37">
        <f>SUM(M12:M16)</f>
        <v>26513</v>
      </c>
      <c r="N9" s="37">
        <f aca="true" t="shared" si="2" ref="N9:N72">M9-L9</f>
        <v>-12425</v>
      </c>
      <c r="O9" s="82">
        <f aca="true" t="shared" si="3" ref="O9:O72">M9/L9*100</f>
        <v>68.09029739586009</v>
      </c>
      <c r="P9" s="31"/>
      <c r="Q9" s="48">
        <v>1</v>
      </c>
      <c r="R9" s="49" t="s">
        <v>2</v>
      </c>
      <c r="S9" s="29" t="s">
        <v>0</v>
      </c>
      <c r="T9" s="37">
        <v>98825</v>
      </c>
      <c r="U9" s="37">
        <v>87890</v>
      </c>
      <c r="V9" s="37">
        <v>-10935</v>
      </c>
      <c r="W9" s="36">
        <v>88.93498608651656</v>
      </c>
      <c r="X9" s="31"/>
      <c r="Z9" s="88"/>
    </row>
    <row r="10" spans="1:24" ht="9.75" customHeight="1">
      <c r="A10" s="50"/>
      <c r="B10" s="51" t="s">
        <v>3</v>
      </c>
      <c r="C10" s="26"/>
      <c r="D10" s="52"/>
      <c r="E10" s="28"/>
      <c r="F10" s="37">
        <f t="shared" si="0"/>
        <v>0</v>
      </c>
      <c r="G10" s="82"/>
      <c r="H10" s="31"/>
      <c r="I10" s="50"/>
      <c r="J10" s="51" t="s">
        <v>3</v>
      </c>
      <c r="K10" s="26"/>
      <c r="L10" s="57"/>
      <c r="M10" s="28"/>
      <c r="N10" s="37">
        <f t="shared" si="2"/>
        <v>0</v>
      </c>
      <c r="O10" s="82"/>
      <c r="P10" s="31"/>
      <c r="Q10" s="50"/>
      <c r="R10" s="51" t="s">
        <v>3</v>
      </c>
      <c r="S10" s="26"/>
      <c r="T10" s="52"/>
      <c r="U10" s="28"/>
      <c r="V10" s="37">
        <v>0</v>
      </c>
      <c r="W10" s="36"/>
      <c r="X10" s="31"/>
    </row>
    <row r="11" spans="1:24" ht="53.25" customHeight="1">
      <c r="A11" s="50" t="s">
        <v>4</v>
      </c>
      <c r="B11" s="51" t="s">
        <v>45</v>
      </c>
      <c r="C11" s="26" t="s">
        <v>0</v>
      </c>
      <c r="D11" s="28">
        <v>19819.3</v>
      </c>
      <c r="E11" s="28">
        <v>16192</v>
      </c>
      <c r="F11" s="37">
        <f t="shared" si="0"/>
        <v>-3627.2999999999993</v>
      </c>
      <c r="G11" s="82">
        <f t="shared" si="1"/>
        <v>81.69814271947043</v>
      </c>
      <c r="H11" s="65" t="s">
        <v>182</v>
      </c>
      <c r="I11" s="50"/>
      <c r="J11" s="51"/>
      <c r="K11" s="26"/>
      <c r="L11" s="28"/>
      <c r="M11" s="28"/>
      <c r="N11" s="37">
        <f t="shared" si="2"/>
        <v>0</v>
      </c>
      <c r="O11" s="82"/>
      <c r="P11" s="40"/>
      <c r="Q11" s="50"/>
      <c r="R11" s="51"/>
      <c r="S11" s="26"/>
      <c r="T11" s="30"/>
      <c r="U11" s="28"/>
      <c r="V11" s="37">
        <v>0</v>
      </c>
      <c r="W11" s="36"/>
      <c r="X11" s="40"/>
    </row>
    <row r="12" spans="1:26" ht="21.75" customHeight="1">
      <c r="A12" s="50" t="s">
        <v>56</v>
      </c>
      <c r="B12" s="51" t="s">
        <v>46</v>
      </c>
      <c r="C12" s="26" t="s">
        <v>0</v>
      </c>
      <c r="D12" s="28">
        <v>33713.5</v>
      </c>
      <c r="E12" s="28">
        <v>18768</v>
      </c>
      <c r="F12" s="37">
        <f t="shared" si="0"/>
        <v>-14945.5</v>
      </c>
      <c r="G12" s="82">
        <f t="shared" si="1"/>
        <v>55.66909398312249</v>
      </c>
      <c r="H12" s="75" t="s">
        <v>176</v>
      </c>
      <c r="I12" s="50" t="s">
        <v>143</v>
      </c>
      <c r="J12" s="51" t="s">
        <v>46</v>
      </c>
      <c r="K12" s="26" t="s">
        <v>0</v>
      </c>
      <c r="L12" s="28">
        <v>3820</v>
      </c>
      <c r="M12" s="28">
        <v>603</v>
      </c>
      <c r="N12" s="37">
        <f t="shared" si="2"/>
        <v>-3217</v>
      </c>
      <c r="O12" s="82">
        <f t="shared" si="3"/>
        <v>15.785340314136127</v>
      </c>
      <c r="P12" s="75" t="s">
        <v>177</v>
      </c>
      <c r="Q12" s="50" t="s">
        <v>143</v>
      </c>
      <c r="R12" s="51" t="s">
        <v>46</v>
      </c>
      <c r="S12" s="26" t="s">
        <v>0</v>
      </c>
      <c r="T12" s="28">
        <v>23283</v>
      </c>
      <c r="U12" s="28">
        <v>6182</v>
      </c>
      <c r="V12" s="37">
        <v>-17101</v>
      </c>
      <c r="W12" s="36">
        <v>26.55156122492806</v>
      </c>
      <c r="X12" s="75" t="s">
        <v>176</v>
      </c>
      <c r="Z12" s="89"/>
    </row>
    <row r="13" spans="1:26" ht="21">
      <c r="A13" s="50" t="s">
        <v>57</v>
      </c>
      <c r="B13" s="51" t="s">
        <v>58</v>
      </c>
      <c r="C13" s="26" t="s">
        <v>0</v>
      </c>
      <c r="D13" s="28">
        <v>17327.05</v>
      </c>
      <c r="E13" s="28">
        <v>15532</v>
      </c>
      <c r="F13" s="37">
        <f t="shared" si="0"/>
        <v>-1795.0499999999993</v>
      </c>
      <c r="G13" s="82">
        <f t="shared" si="1"/>
        <v>89.64018687543465</v>
      </c>
      <c r="H13" s="75" t="s">
        <v>187</v>
      </c>
      <c r="I13" s="50" t="s">
        <v>56</v>
      </c>
      <c r="J13" s="51" t="s">
        <v>58</v>
      </c>
      <c r="K13" s="26" t="s">
        <v>0</v>
      </c>
      <c r="L13" s="28">
        <v>2754</v>
      </c>
      <c r="M13" s="28">
        <v>1547</v>
      </c>
      <c r="N13" s="37">
        <f t="shared" si="2"/>
        <v>-1207</v>
      </c>
      <c r="O13" s="82">
        <f t="shared" si="3"/>
        <v>56.17283950617284</v>
      </c>
      <c r="P13" s="63" t="s">
        <v>187</v>
      </c>
      <c r="Q13" s="50" t="s">
        <v>56</v>
      </c>
      <c r="R13" s="51" t="s">
        <v>58</v>
      </c>
      <c r="S13" s="26" t="s">
        <v>0</v>
      </c>
      <c r="T13" s="28">
        <v>9653</v>
      </c>
      <c r="U13" s="28">
        <v>8137</v>
      </c>
      <c r="V13" s="37">
        <v>-1516</v>
      </c>
      <c r="W13" s="36">
        <v>84.29503781207914</v>
      </c>
      <c r="X13" s="75" t="s">
        <v>206</v>
      </c>
      <c r="Z13" s="89"/>
    </row>
    <row r="14" spans="1:26" ht="21">
      <c r="A14" s="50" t="s">
        <v>59</v>
      </c>
      <c r="B14" s="51" t="s">
        <v>47</v>
      </c>
      <c r="C14" s="26" t="s">
        <v>0</v>
      </c>
      <c r="D14" s="28">
        <v>149238.5</v>
      </c>
      <c r="E14" s="28">
        <v>126098</v>
      </c>
      <c r="F14" s="37">
        <f t="shared" si="0"/>
        <v>-23140.5</v>
      </c>
      <c r="G14" s="82">
        <f t="shared" si="1"/>
        <v>84.49428264154358</v>
      </c>
      <c r="H14" s="64" t="s">
        <v>188</v>
      </c>
      <c r="I14" s="50" t="s">
        <v>57</v>
      </c>
      <c r="J14" s="51" t="s">
        <v>47</v>
      </c>
      <c r="K14" s="26" t="s">
        <v>0</v>
      </c>
      <c r="L14" s="28">
        <v>26005</v>
      </c>
      <c r="M14" s="28">
        <v>19859</v>
      </c>
      <c r="N14" s="37">
        <f t="shared" si="2"/>
        <v>-6146</v>
      </c>
      <c r="O14" s="82">
        <f t="shared" si="3"/>
        <v>76.36608344549126</v>
      </c>
      <c r="P14" s="64" t="s">
        <v>171</v>
      </c>
      <c r="Q14" s="50" t="s">
        <v>57</v>
      </c>
      <c r="R14" s="51" t="s">
        <v>47</v>
      </c>
      <c r="S14" s="26" t="s">
        <v>0</v>
      </c>
      <c r="T14" s="28">
        <v>64338</v>
      </c>
      <c r="U14" s="28">
        <v>71282</v>
      </c>
      <c r="V14" s="37">
        <v>6944</v>
      </c>
      <c r="W14" s="36">
        <v>110.79299947154094</v>
      </c>
      <c r="X14" s="79"/>
      <c r="Z14" s="89"/>
    </row>
    <row r="15" spans="1:26" ht="42">
      <c r="A15" s="50" t="s">
        <v>60</v>
      </c>
      <c r="B15" s="51" t="s">
        <v>48</v>
      </c>
      <c r="C15" s="26" t="s">
        <v>0</v>
      </c>
      <c r="D15" s="28">
        <v>2698.75</v>
      </c>
      <c r="E15" s="28">
        <v>4370</v>
      </c>
      <c r="F15" s="37">
        <f t="shared" si="0"/>
        <v>1671.25</v>
      </c>
      <c r="G15" s="82">
        <f t="shared" si="1"/>
        <v>161.92681797128301</v>
      </c>
      <c r="H15" s="64" t="s">
        <v>181</v>
      </c>
      <c r="I15" s="50" t="s">
        <v>59</v>
      </c>
      <c r="J15" s="51" t="s">
        <v>48</v>
      </c>
      <c r="K15" s="26" t="s">
        <v>0</v>
      </c>
      <c r="L15" s="28">
        <v>306</v>
      </c>
      <c r="M15" s="28">
        <v>389</v>
      </c>
      <c r="N15" s="37">
        <f t="shared" si="2"/>
        <v>83</v>
      </c>
      <c r="O15" s="85">
        <f t="shared" si="3"/>
        <v>127.12418300653594</v>
      </c>
      <c r="P15" s="64"/>
      <c r="Q15" s="50" t="s">
        <v>59</v>
      </c>
      <c r="R15" s="51" t="s">
        <v>48</v>
      </c>
      <c r="S15" s="26" t="s">
        <v>0</v>
      </c>
      <c r="T15" s="28">
        <v>1551</v>
      </c>
      <c r="U15" s="28">
        <v>2289</v>
      </c>
      <c r="V15" s="37">
        <v>738</v>
      </c>
      <c r="W15" s="36">
        <v>147.58220502901352</v>
      </c>
      <c r="X15" s="64"/>
      <c r="Z15" s="89"/>
    </row>
    <row r="16" spans="1:26" ht="21">
      <c r="A16" s="50" t="s">
        <v>168</v>
      </c>
      <c r="B16" s="51" t="s">
        <v>49</v>
      </c>
      <c r="C16" s="26" t="s">
        <v>0</v>
      </c>
      <c r="D16" s="28">
        <v>11960.5</v>
      </c>
      <c r="E16" s="28">
        <v>11228</v>
      </c>
      <c r="F16" s="37">
        <f t="shared" si="0"/>
        <v>-732.5</v>
      </c>
      <c r="G16" s="82">
        <f t="shared" si="1"/>
        <v>93.87567409389239</v>
      </c>
      <c r="H16" s="66" t="s">
        <v>189</v>
      </c>
      <c r="I16" s="50" t="s">
        <v>60</v>
      </c>
      <c r="J16" s="51" t="s">
        <v>49</v>
      </c>
      <c r="K16" s="26" t="s">
        <v>0</v>
      </c>
      <c r="L16" s="28">
        <v>6053</v>
      </c>
      <c r="M16" s="28">
        <v>4115</v>
      </c>
      <c r="N16" s="37">
        <f t="shared" si="2"/>
        <v>-1938</v>
      </c>
      <c r="O16" s="82">
        <f t="shared" si="3"/>
        <v>67.9828184371386</v>
      </c>
      <c r="P16" s="64" t="s">
        <v>200</v>
      </c>
      <c r="Q16" s="50"/>
      <c r="R16" s="51"/>
      <c r="S16" s="26"/>
      <c r="T16" s="28"/>
      <c r="U16" s="28"/>
      <c r="V16" s="37"/>
      <c r="W16" s="36"/>
      <c r="X16" s="65"/>
      <c r="Z16" s="89"/>
    </row>
    <row r="17" spans="1:26" s="5" customFormat="1" ht="11.25">
      <c r="A17" s="53">
        <v>2</v>
      </c>
      <c r="B17" s="54" t="s">
        <v>61</v>
      </c>
      <c r="C17" s="29" t="s">
        <v>0</v>
      </c>
      <c r="D17" s="37">
        <f>SUM(D19:D20)</f>
        <v>195228.3</v>
      </c>
      <c r="E17" s="37">
        <f>SUM(E19:E20)</f>
        <v>195140</v>
      </c>
      <c r="F17" s="37">
        <f t="shared" si="0"/>
        <v>-88.29999999998836</v>
      </c>
      <c r="G17" s="82">
        <f t="shared" si="1"/>
        <v>99.95477090155475</v>
      </c>
      <c r="H17" s="67"/>
      <c r="I17" s="53">
        <v>2</v>
      </c>
      <c r="J17" s="54" t="s">
        <v>61</v>
      </c>
      <c r="K17" s="29" t="s">
        <v>0</v>
      </c>
      <c r="L17" s="37">
        <v>14415</v>
      </c>
      <c r="M17" s="36">
        <f>M19+M20</f>
        <v>13709</v>
      </c>
      <c r="N17" s="37">
        <f t="shared" si="2"/>
        <v>-706</v>
      </c>
      <c r="O17" s="82">
        <f t="shared" si="3"/>
        <v>95.1023239680888</v>
      </c>
      <c r="P17" s="67"/>
      <c r="Q17" s="53">
        <v>2</v>
      </c>
      <c r="R17" s="54" t="s">
        <v>61</v>
      </c>
      <c r="S17" s="29" t="s">
        <v>0</v>
      </c>
      <c r="T17" s="37">
        <v>114899</v>
      </c>
      <c r="U17" s="36">
        <v>103183</v>
      </c>
      <c r="V17" s="37">
        <v>-11716</v>
      </c>
      <c r="W17" s="36">
        <v>89.80321847883793</v>
      </c>
      <c r="X17" s="67"/>
      <c r="Z17" s="89"/>
    </row>
    <row r="18" spans="1:26" ht="12" customHeight="1">
      <c r="A18" s="50"/>
      <c r="B18" s="51" t="s">
        <v>3</v>
      </c>
      <c r="C18" s="26"/>
      <c r="D18" s="52"/>
      <c r="E18" s="28"/>
      <c r="F18" s="37"/>
      <c r="G18" s="82"/>
      <c r="H18" s="67"/>
      <c r="I18" s="50"/>
      <c r="J18" s="51" t="s">
        <v>3</v>
      </c>
      <c r="K18" s="26"/>
      <c r="L18" s="52"/>
      <c r="M18" s="28"/>
      <c r="N18" s="37"/>
      <c r="O18" s="82"/>
      <c r="P18" s="67"/>
      <c r="Q18" s="50"/>
      <c r="R18" s="51" t="s">
        <v>3</v>
      </c>
      <c r="S18" s="26"/>
      <c r="T18" s="57"/>
      <c r="U18" s="28"/>
      <c r="V18" s="37"/>
      <c r="W18" s="36"/>
      <c r="X18" s="67"/>
      <c r="Z18" s="89"/>
    </row>
    <row r="19" spans="1:26" ht="24.75" customHeight="1">
      <c r="A19" s="50" t="s">
        <v>5</v>
      </c>
      <c r="B19" s="51" t="s">
        <v>62</v>
      </c>
      <c r="C19" s="26" t="s">
        <v>0</v>
      </c>
      <c r="D19" s="28">
        <v>177641.75</v>
      </c>
      <c r="E19" s="28">
        <v>177986</v>
      </c>
      <c r="F19" s="37">
        <f t="shared" si="0"/>
        <v>344.25</v>
      </c>
      <c r="G19" s="82">
        <f t="shared" si="1"/>
        <v>100.19378890379092</v>
      </c>
      <c r="H19" s="66"/>
      <c r="I19" s="50" t="s">
        <v>5</v>
      </c>
      <c r="J19" s="51" t="s">
        <v>62</v>
      </c>
      <c r="K19" s="26" t="s">
        <v>0</v>
      </c>
      <c r="L19" s="28">
        <v>13117</v>
      </c>
      <c r="M19" s="28">
        <v>12497</v>
      </c>
      <c r="N19" s="37">
        <f t="shared" si="2"/>
        <v>-620</v>
      </c>
      <c r="O19" s="82">
        <f t="shared" si="3"/>
        <v>95.27330944575742</v>
      </c>
      <c r="P19" s="66"/>
      <c r="Q19" s="50" t="s">
        <v>5</v>
      </c>
      <c r="R19" s="51" t="s">
        <v>62</v>
      </c>
      <c r="S19" s="26" t="s">
        <v>0</v>
      </c>
      <c r="T19" s="28">
        <v>104548</v>
      </c>
      <c r="U19" s="28">
        <v>94012</v>
      </c>
      <c r="V19" s="37">
        <v>-10536</v>
      </c>
      <c r="W19" s="36">
        <v>89.92233232582163</v>
      </c>
      <c r="X19" s="66"/>
      <c r="Z19" s="89"/>
    </row>
    <row r="20" spans="1:26" ht="14.25" customHeight="1">
      <c r="A20" s="50" t="s">
        <v>6</v>
      </c>
      <c r="B20" s="51" t="s">
        <v>50</v>
      </c>
      <c r="C20" s="26" t="s">
        <v>0</v>
      </c>
      <c r="D20" s="28">
        <v>17586.55</v>
      </c>
      <c r="E20" s="28">
        <v>17154</v>
      </c>
      <c r="F20" s="37">
        <f t="shared" si="0"/>
        <v>-432.5499999999993</v>
      </c>
      <c r="G20" s="82">
        <f t="shared" si="1"/>
        <v>97.5404499461236</v>
      </c>
      <c r="H20" s="66"/>
      <c r="I20" s="50" t="s">
        <v>6</v>
      </c>
      <c r="J20" s="51" t="s">
        <v>50</v>
      </c>
      <c r="K20" s="26" t="s">
        <v>0</v>
      </c>
      <c r="L20" s="28">
        <v>1299</v>
      </c>
      <c r="M20" s="28">
        <v>1212</v>
      </c>
      <c r="N20" s="37">
        <f t="shared" si="2"/>
        <v>-87</v>
      </c>
      <c r="O20" s="82">
        <f t="shared" si="3"/>
        <v>93.30254041570439</v>
      </c>
      <c r="P20" s="65"/>
      <c r="Q20" s="50" t="s">
        <v>6</v>
      </c>
      <c r="R20" s="51" t="s">
        <v>50</v>
      </c>
      <c r="S20" s="26" t="s">
        <v>0</v>
      </c>
      <c r="T20" s="28">
        <v>10350</v>
      </c>
      <c r="U20" s="28">
        <v>9171</v>
      </c>
      <c r="V20" s="37">
        <v>-1179</v>
      </c>
      <c r="W20" s="36">
        <v>88.6086956521739</v>
      </c>
      <c r="X20" s="65"/>
      <c r="Z20" s="89"/>
    </row>
    <row r="21" spans="1:26" s="5" customFormat="1" ht="11.25">
      <c r="A21" s="53" t="s">
        <v>63</v>
      </c>
      <c r="B21" s="54" t="s">
        <v>7</v>
      </c>
      <c r="C21" s="29" t="s">
        <v>0</v>
      </c>
      <c r="D21" s="28">
        <v>202689.5</v>
      </c>
      <c r="E21" s="28">
        <v>234027</v>
      </c>
      <c r="F21" s="37">
        <f t="shared" si="0"/>
        <v>31337.5</v>
      </c>
      <c r="G21" s="82">
        <f t="shared" si="1"/>
        <v>115.46084034940142</v>
      </c>
      <c r="H21" s="79"/>
      <c r="I21" s="53" t="s">
        <v>63</v>
      </c>
      <c r="J21" s="54" t="s">
        <v>7</v>
      </c>
      <c r="K21" s="29" t="s">
        <v>0</v>
      </c>
      <c r="L21" s="28">
        <v>7082</v>
      </c>
      <c r="M21" s="28">
        <v>5890</v>
      </c>
      <c r="N21" s="37">
        <f t="shared" si="2"/>
        <v>-1192</v>
      </c>
      <c r="O21" s="82">
        <f t="shared" si="3"/>
        <v>83.16859644168314</v>
      </c>
      <c r="P21" s="79"/>
      <c r="Q21" s="53" t="s">
        <v>63</v>
      </c>
      <c r="R21" s="54" t="s">
        <v>7</v>
      </c>
      <c r="S21" s="29" t="s">
        <v>0</v>
      </c>
      <c r="T21" s="28">
        <v>83338</v>
      </c>
      <c r="U21" s="28">
        <v>99682</v>
      </c>
      <c r="V21" s="37">
        <v>16344</v>
      </c>
      <c r="W21" s="36">
        <v>119.6117017447023</v>
      </c>
      <c r="X21" s="79"/>
      <c r="Z21" s="89"/>
    </row>
    <row r="22" spans="1:26" s="5" customFormat="1" ht="11.25">
      <c r="A22" s="53" t="s">
        <v>64</v>
      </c>
      <c r="B22" s="54" t="s">
        <v>8</v>
      </c>
      <c r="C22" s="29" t="s">
        <v>0</v>
      </c>
      <c r="D22" s="37">
        <f>D24</f>
        <v>40923.5</v>
      </c>
      <c r="E22" s="37">
        <f>SUM(E24)</f>
        <v>14908</v>
      </c>
      <c r="F22" s="37">
        <f t="shared" si="0"/>
        <v>-26015.5</v>
      </c>
      <c r="G22" s="82">
        <f t="shared" si="1"/>
        <v>36.428946693220276</v>
      </c>
      <c r="H22" s="65"/>
      <c r="I22" s="53" t="s">
        <v>64</v>
      </c>
      <c r="J22" s="54" t="s">
        <v>8</v>
      </c>
      <c r="K22" s="29" t="s">
        <v>0</v>
      </c>
      <c r="L22" s="37">
        <v>1136</v>
      </c>
      <c r="M22" s="37">
        <f>M24</f>
        <v>0</v>
      </c>
      <c r="N22" s="37">
        <f t="shared" si="2"/>
        <v>-1136</v>
      </c>
      <c r="O22" s="82">
        <f t="shared" si="3"/>
        <v>0</v>
      </c>
      <c r="P22" s="69"/>
      <c r="Q22" s="53" t="s">
        <v>64</v>
      </c>
      <c r="R22" s="54" t="s">
        <v>8</v>
      </c>
      <c r="S22" s="29" t="s">
        <v>0</v>
      </c>
      <c r="T22" s="37">
        <v>12900</v>
      </c>
      <c r="U22" s="36">
        <v>7787</v>
      </c>
      <c r="V22" s="37">
        <v>-5113</v>
      </c>
      <c r="W22" s="36">
        <v>60.36434108527132</v>
      </c>
      <c r="X22" s="65"/>
      <c r="Z22" s="89"/>
    </row>
    <row r="23" spans="1:26" s="5" customFormat="1" ht="12" customHeight="1">
      <c r="A23" s="50"/>
      <c r="B23" s="51" t="s">
        <v>3</v>
      </c>
      <c r="C23" s="29" t="s">
        <v>0</v>
      </c>
      <c r="D23" s="52"/>
      <c r="E23" s="35"/>
      <c r="F23" s="37"/>
      <c r="G23" s="82"/>
      <c r="H23" s="68"/>
      <c r="I23" s="50"/>
      <c r="J23" s="51" t="s">
        <v>3</v>
      </c>
      <c r="K23" s="29" t="s">
        <v>0</v>
      </c>
      <c r="L23" s="57"/>
      <c r="M23" s="35"/>
      <c r="N23" s="37"/>
      <c r="O23" s="82"/>
      <c r="P23" s="68"/>
      <c r="Q23" s="50"/>
      <c r="R23" s="51" t="s">
        <v>3</v>
      </c>
      <c r="S23" s="29" t="s">
        <v>0</v>
      </c>
      <c r="T23" s="57"/>
      <c r="U23" s="35"/>
      <c r="V23" s="37"/>
      <c r="W23" s="36"/>
      <c r="X23" s="68"/>
      <c r="Z23" s="89"/>
    </row>
    <row r="24" spans="1:26" s="5" customFormat="1" ht="33.75">
      <c r="A24" s="50" t="s">
        <v>65</v>
      </c>
      <c r="B24" s="51" t="s">
        <v>66</v>
      </c>
      <c r="C24" s="29" t="s">
        <v>0</v>
      </c>
      <c r="D24" s="28">
        <v>40923.5</v>
      </c>
      <c r="E24" s="28">
        <v>14908</v>
      </c>
      <c r="F24" s="37">
        <f t="shared" si="0"/>
        <v>-26015.5</v>
      </c>
      <c r="G24" s="82">
        <f t="shared" si="1"/>
        <v>36.428946693220276</v>
      </c>
      <c r="H24" s="77" t="s">
        <v>190</v>
      </c>
      <c r="I24" s="50" t="s">
        <v>65</v>
      </c>
      <c r="J24" s="51" t="s">
        <v>66</v>
      </c>
      <c r="K24" s="29" t="s">
        <v>0</v>
      </c>
      <c r="L24" s="28">
        <v>1136</v>
      </c>
      <c r="M24" s="28">
        <v>0</v>
      </c>
      <c r="N24" s="37">
        <f t="shared" si="2"/>
        <v>-1136</v>
      </c>
      <c r="O24" s="82">
        <f t="shared" si="3"/>
        <v>0</v>
      </c>
      <c r="P24" s="77" t="s">
        <v>201</v>
      </c>
      <c r="Q24" s="50" t="s">
        <v>65</v>
      </c>
      <c r="R24" s="51" t="s">
        <v>66</v>
      </c>
      <c r="S24" s="29" t="s">
        <v>0</v>
      </c>
      <c r="T24" s="28">
        <v>12900</v>
      </c>
      <c r="U24" s="28">
        <v>7787</v>
      </c>
      <c r="V24" s="37">
        <v>-5113</v>
      </c>
      <c r="W24" s="36">
        <v>60.36434108527132</v>
      </c>
      <c r="X24" s="77" t="s">
        <v>173</v>
      </c>
      <c r="Z24" s="89"/>
    </row>
    <row r="25" spans="1:26" s="5" customFormat="1" ht="11.25">
      <c r="A25" s="53" t="s">
        <v>161</v>
      </c>
      <c r="B25" s="54" t="s">
        <v>9</v>
      </c>
      <c r="C25" s="29" t="s">
        <v>0</v>
      </c>
      <c r="D25" s="37">
        <f>D27+D28+D29+D30+D31+D32+D33+D34+D35+D36+D37+D39</f>
        <v>36353.59999999999</v>
      </c>
      <c r="E25" s="37">
        <f>E27+E28+E29+E30+E31+E32+E33+E34+E35+E36+E37+E39</f>
        <v>19746</v>
      </c>
      <c r="F25" s="37">
        <f t="shared" si="0"/>
        <v>-16607.59999999999</v>
      </c>
      <c r="G25" s="82">
        <f t="shared" si="1"/>
        <v>54.31649135161306</v>
      </c>
      <c r="H25" s="81"/>
      <c r="I25" s="53" t="s">
        <v>53</v>
      </c>
      <c r="J25" s="54" t="s">
        <v>9</v>
      </c>
      <c r="K25" s="29" t="s">
        <v>0</v>
      </c>
      <c r="L25" s="37">
        <v>2898</v>
      </c>
      <c r="M25" s="37">
        <f>SUM(M27:M39)</f>
        <v>1088</v>
      </c>
      <c r="N25" s="37">
        <f t="shared" si="2"/>
        <v>-1810</v>
      </c>
      <c r="O25" s="82">
        <f t="shared" si="3"/>
        <v>37.54313319530711</v>
      </c>
      <c r="P25" s="69"/>
      <c r="Q25" s="53" t="s">
        <v>53</v>
      </c>
      <c r="R25" s="54" t="s">
        <v>9</v>
      </c>
      <c r="S25" s="29" t="s">
        <v>0</v>
      </c>
      <c r="T25" s="37">
        <v>38598</v>
      </c>
      <c r="U25" s="36">
        <v>58957</v>
      </c>
      <c r="V25" s="37">
        <v>20359</v>
      </c>
      <c r="W25" s="36">
        <v>152.74625628270894</v>
      </c>
      <c r="X25" s="69"/>
      <c r="Z25" s="89"/>
    </row>
    <row r="26" spans="1:26" ht="11.25" customHeight="1">
      <c r="A26" s="50"/>
      <c r="B26" s="51" t="s">
        <v>3</v>
      </c>
      <c r="C26" s="26"/>
      <c r="D26" s="30"/>
      <c r="E26" s="28"/>
      <c r="F26" s="37"/>
      <c r="G26" s="82"/>
      <c r="H26" s="67"/>
      <c r="I26" s="50"/>
      <c r="J26" s="51" t="s">
        <v>3</v>
      </c>
      <c r="K26" s="26"/>
      <c r="L26" s="28"/>
      <c r="M26" s="28"/>
      <c r="N26" s="37"/>
      <c r="O26" s="82"/>
      <c r="P26" s="67"/>
      <c r="Q26" s="50"/>
      <c r="R26" s="51" t="s">
        <v>3</v>
      </c>
      <c r="S26" s="26"/>
      <c r="T26" s="28"/>
      <c r="U26" s="28"/>
      <c r="V26" s="37"/>
      <c r="W26" s="36"/>
      <c r="X26" s="67"/>
      <c r="Z26" s="89"/>
    </row>
    <row r="27" spans="1:26" ht="11.25">
      <c r="A27" s="50" t="s">
        <v>162</v>
      </c>
      <c r="B27" s="51" t="s">
        <v>68</v>
      </c>
      <c r="C27" s="26" t="s">
        <v>0</v>
      </c>
      <c r="D27" s="28">
        <v>1157.4</v>
      </c>
      <c r="E27" s="28">
        <v>1014</v>
      </c>
      <c r="F27" s="37">
        <f t="shared" si="0"/>
        <v>-143.4000000000001</v>
      </c>
      <c r="G27" s="82">
        <f t="shared" si="1"/>
        <v>87.6101607050285</v>
      </c>
      <c r="H27" s="69" t="s">
        <v>202</v>
      </c>
      <c r="I27" s="50" t="s">
        <v>67</v>
      </c>
      <c r="J27" s="51" t="s">
        <v>68</v>
      </c>
      <c r="K27" s="26" t="s">
        <v>0</v>
      </c>
      <c r="L27" s="28">
        <v>159</v>
      </c>
      <c r="M27" s="28">
        <v>139</v>
      </c>
      <c r="N27" s="37">
        <f t="shared" si="2"/>
        <v>-20</v>
      </c>
      <c r="O27" s="82">
        <f t="shared" si="3"/>
        <v>87.42138364779875</v>
      </c>
      <c r="P27" s="69" t="s">
        <v>202</v>
      </c>
      <c r="Q27" s="50" t="s">
        <v>67</v>
      </c>
      <c r="R27" s="51" t="s">
        <v>68</v>
      </c>
      <c r="S27" s="26" t="s">
        <v>0</v>
      </c>
      <c r="T27" s="28">
        <v>580</v>
      </c>
      <c r="U27" s="28">
        <v>528</v>
      </c>
      <c r="V27" s="37">
        <v>-52</v>
      </c>
      <c r="W27" s="36">
        <v>91.0344827586207</v>
      </c>
      <c r="X27" s="69" t="s">
        <v>207</v>
      </c>
      <c r="Z27" s="89"/>
    </row>
    <row r="28" spans="1:26" ht="11.25">
      <c r="A28" s="50" t="s">
        <v>69</v>
      </c>
      <c r="B28" s="51" t="s">
        <v>70</v>
      </c>
      <c r="C28" s="26" t="s">
        <v>0</v>
      </c>
      <c r="D28" s="28">
        <v>9833.05</v>
      </c>
      <c r="E28" s="28">
        <v>2856</v>
      </c>
      <c r="F28" s="37">
        <f t="shared" si="0"/>
        <v>-6977.049999999999</v>
      </c>
      <c r="G28" s="82">
        <f t="shared" si="1"/>
        <v>29.044904683694277</v>
      </c>
      <c r="H28" s="39" t="s">
        <v>203</v>
      </c>
      <c r="I28" s="50" t="s">
        <v>69</v>
      </c>
      <c r="J28" s="51" t="s">
        <v>70</v>
      </c>
      <c r="K28" s="26" t="s">
        <v>0</v>
      </c>
      <c r="L28" s="28">
        <v>11</v>
      </c>
      <c r="M28" s="28">
        <v>13</v>
      </c>
      <c r="N28" s="37">
        <f t="shared" si="2"/>
        <v>2</v>
      </c>
      <c r="O28" s="82">
        <f t="shared" si="3"/>
        <v>118.18181818181819</v>
      </c>
      <c r="P28" s="39"/>
      <c r="Q28" s="50" t="s">
        <v>69</v>
      </c>
      <c r="R28" s="51" t="s">
        <v>70</v>
      </c>
      <c r="S28" s="26" t="s">
        <v>0</v>
      </c>
      <c r="T28" s="28">
        <v>146</v>
      </c>
      <c r="U28" s="28">
        <v>154</v>
      </c>
      <c r="V28" s="37">
        <v>8</v>
      </c>
      <c r="W28" s="36">
        <v>105.47945205479452</v>
      </c>
      <c r="X28" s="39"/>
      <c r="Z28" s="89"/>
    </row>
    <row r="29" spans="1:26" ht="21">
      <c r="A29" s="50" t="s">
        <v>71</v>
      </c>
      <c r="B29" s="51" t="s">
        <v>72</v>
      </c>
      <c r="C29" s="26" t="s">
        <v>0</v>
      </c>
      <c r="D29" s="28">
        <v>374.55</v>
      </c>
      <c r="E29" s="28">
        <v>240</v>
      </c>
      <c r="F29" s="37">
        <f t="shared" si="0"/>
        <v>-134.55</v>
      </c>
      <c r="G29" s="82">
        <f t="shared" si="1"/>
        <v>64.07689227072487</v>
      </c>
      <c r="H29" s="39" t="s">
        <v>191</v>
      </c>
      <c r="I29" s="50" t="s">
        <v>71</v>
      </c>
      <c r="J29" s="51" t="s">
        <v>72</v>
      </c>
      <c r="K29" s="26" t="s">
        <v>0</v>
      </c>
      <c r="L29" s="28">
        <v>54</v>
      </c>
      <c r="M29" s="28">
        <v>30</v>
      </c>
      <c r="N29" s="37">
        <f t="shared" si="2"/>
        <v>-24</v>
      </c>
      <c r="O29" s="85">
        <f t="shared" si="3"/>
        <v>55.55555555555556</v>
      </c>
      <c r="P29" s="39" t="s">
        <v>191</v>
      </c>
      <c r="Q29" s="50" t="s">
        <v>71</v>
      </c>
      <c r="R29" s="51" t="s">
        <v>72</v>
      </c>
      <c r="S29" s="26" t="s">
        <v>0</v>
      </c>
      <c r="T29" s="28">
        <v>212</v>
      </c>
      <c r="U29" s="28">
        <v>138</v>
      </c>
      <c r="V29" s="37">
        <v>-74</v>
      </c>
      <c r="W29" s="36">
        <v>65.09433962264151</v>
      </c>
      <c r="X29" s="39" t="s">
        <v>191</v>
      </c>
      <c r="Z29" s="89"/>
    </row>
    <row r="30" spans="1:26" ht="11.25">
      <c r="A30" s="50" t="s">
        <v>73</v>
      </c>
      <c r="B30" s="51" t="s">
        <v>74</v>
      </c>
      <c r="C30" s="26" t="s">
        <v>0</v>
      </c>
      <c r="D30" s="28">
        <v>10247.65</v>
      </c>
      <c r="E30" s="28">
        <v>4501</v>
      </c>
      <c r="F30" s="37">
        <f t="shared" si="0"/>
        <v>-5746.65</v>
      </c>
      <c r="G30" s="82">
        <f t="shared" si="1"/>
        <v>43.92226510468254</v>
      </c>
      <c r="H30" s="39" t="s">
        <v>184</v>
      </c>
      <c r="I30" s="50" t="s">
        <v>73</v>
      </c>
      <c r="J30" s="51" t="s">
        <v>74</v>
      </c>
      <c r="K30" s="26" t="s">
        <v>0</v>
      </c>
      <c r="L30" s="28">
        <v>1426</v>
      </c>
      <c r="M30" s="28">
        <v>86</v>
      </c>
      <c r="N30" s="37">
        <f t="shared" si="2"/>
        <v>-1340</v>
      </c>
      <c r="O30" s="82">
        <f t="shared" si="3"/>
        <v>6.03085553997195</v>
      </c>
      <c r="P30" s="39" t="s">
        <v>184</v>
      </c>
      <c r="Q30" s="50" t="s">
        <v>73</v>
      </c>
      <c r="R30" s="51" t="s">
        <v>74</v>
      </c>
      <c r="S30" s="26" t="s">
        <v>0</v>
      </c>
      <c r="T30" s="28">
        <v>4276</v>
      </c>
      <c r="U30" s="28">
        <v>1092</v>
      </c>
      <c r="V30" s="37">
        <v>-3184</v>
      </c>
      <c r="W30" s="36">
        <v>25.537885874649202</v>
      </c>
      <c r="X30" s="39" t="s">
        <v>184</v>
      </c>
      <c r="Z30" s="89"/>
    </row>
    <row r="31" spans="1:26" ht="14.25" customHeight="1">
      <c r="A31" s="50" t="s">
        <v>75</v>
      </c>
      <c r="B31" s="51" t="s">
        <v>76</v>
      </c>
      <c r="C31" s="26" t="s">
        <v>0</v>
      </c>
      <c r="D31" s="28">
        <v>1350.4</v>
      </c>
      <c r="E31" s="28">
        <v>417</v>
      </c>
      <c r="F31" s="37">
        <f t="shared" si="0"/>
        <v>-933.4000000000001</v>
      </c>
      <c r="G31" s="82">
        <f t="shared" si="1"/>
        <v>30.87973933649289</v>
      </c>
      <c r="H31" s="39" t="s">
        <v>167</v>
      </c>
      <c r="I31" s="50" t="s">
        <v>75</v>
      </c>
      <c r="J31" s="51" t="s">
        <v>76</v>
      </c>
      <c r="K31" s="26" t="s">
        <v>0</v>
      </c>
      <c r="L31" s="28">
        <v>61</v>
      </c>
      <c r="M31" s="28">
        <v>37</v>
      </c>
      <c r="N31" s="37">
        <f t="shared" si="2"/>
        <v>-24</v>
      </c>
      <c r="O31" s="82">
        <f t="shared" si="3"/>
        <v>60.65573770491803</v>
      </c>
      <c r="P31" s="39" t="s">
        <v>167</v>
      </c>
      <c r="Q31" s="50" t="s">
        <v>75</v>
      </c>
      <c r="R31" s="51" t="s">
        <v>76</v>
      </c>
      <c r="S31" s="26" t="s">
        <v>0</v>
      </c>
      <c r="T31" s="28">
        <v>514</v>
      </c>
      <c r="U31" s="28">
        <v>169</v>
      </c>
      <c r="V31" s="37">
        <v>-345</v>
      </c>
      <c r="W31" s="36">
        <v>32.87937743190661</v>
      </c>
      <c r="X31" s="39" t="s">
        <v>167</v>
      </c>
      <c r="Z31" s="89"/>
    </row>
    <row r="32" spans="1:26" ht="11.25">
      <c r="A32" s="50" t="s">
        <v>77</v>
      </c>
      <c r="B32" s="51" t="s">
        <v>78</v>
      </c>
      <c r="C32" s="26" t="s">
        <v>0</v>
      </c>
      <c r="D32" s="28">
        <v>6718.75</v>
      </c>
      <c r="E32" s="28">
        <v>5370</v>
      </c>
      <c r="F32" s="37">
        <f t="shared" si="0"/>
        <v>-1348.75</v>
      </c>
      <c r="G32" s="82">
        <f t="shared" si="1"/>
        <v>79.92558139534883</v>
      </c>
      <c r="H32" s="39" t="s">
        <v>192</v>
      </c>
      <c r="I32" s="50" t="s">
        <v>77</v>
      </c>
      <c r="J32" s="51" t="s">
        <v>78</v>
      </c>
      <c r="K32" s="26" t="s">
        <v>0</v>
      </c>
      <c r="L32" s="28">
        <v>603</v>
      </c>
      <c r="M32" s="28">
        <v>329</v>
      </c>
      <c r="N32" s="37">
        <f t="shared" si="2"/>
        <v>-274</v>
      </c>
      <c r="O32" s="82">
        <f t="shared" si="3"/>
        <v>54.56053067993366</v>
      </c>
      <c r="P32" s="39" t="s">
        <v>192</v>
      </c>
      <c r="Q32" s="50" t="s">
        <v>77</v>
      </c>
      <c r="R32" s="51" t="s">
        <v>78</v>
      </c>
      <c r="S32" s="26" t="s">
        <v>0</v>
      </c>
      <c r="T32" s="28">
        <v>4559</v>
      </c>
      <c r="U32" s="28">
        <v>3488</v>
      </c>
      <c r="V32" s="37">
        <v>-1071</v>
      </c>
      <c r="W32" s="36">
        <v>76.50800614169773</v>
      </c>
      <c r="X32" s="39" t="s">
        <v>192</v>
      </c>
      <c r="Z32" s="89"/>
    </row>
    <row r="33" spans="1:26" ht="22.5">
      <c r="A33" s="50" t="s">
        <v>79</v>
      </c>
      <c r="B33" s="51" t="s">
        <v>80</v>
      </c>
      <c r="C33" s="26" t="s">
        <v>0</v>
      </c>
      <c r="D33" s="28">
        <v>459</v>
      </c>
      <c r="E33" s="28">
        <v>451</v>
      </c>
      <c r="F33" s="37">
        <f t="shared" si="0"/>
        <v>-8</v>
      </c>
      <c r="G33" s="82">
        <f t="shared" si="1"/>
        <v>98.25708061002179</v>
      </c>
      <c r="H33" s="39"/>
      <c r="I33" s="50" t="s">
        <v>79</v>
      </c>
      <c r="J33" s="51" t="s">
        <v>80</v>
      </c>
      <c r="K33" s="26" t="s">
        <v>0</v>
      </c>
      <c r="L33" s="28">
        <v>60</v>
      </c>
      <c r="M33" s="28">
        <v>51</v>
      </c>
      <c r="N33" s="37">
        <f t="shared" si="2"/>
        <v>-9</v>
      </c>
      <c r="O33" s="82">
        <f t="shared" si="3"/>
        <v>85</v>
      </c>
      <c r="P33" s="39" t="s">
        <v>204</v>
      </c>
      <c r="Q33" s="50" t="s">
        <v>79</v>
      </c>
      <c r="R33" s="51" t="s">
        <v>80</v>
      </c>
      <c r="S33" s="26" t="s">
        <v>0</v>
      </c>
      <c r="T33" s="28">
        <v>0</v>
      </c>
      <c r="U33" s="28">
        <v>0</v>
      </c>
      <c r="V33" s="37">
        <v>0</v>
      </c>
      <c r="W33" s="36">
        <v>0</v>
      </c>
      <c r="X33" s="39"/>
      <c r="Z33" s="89"/>
    </row>
    <row r="34" spans="1:26" s="5" customFormat="1" ht="21">
      <c r="A34" s="50" t="s">
        <v>81</v>
      </c>
      <c r="B34" s="51" t="s">
        <v>82</v>
      </c>
      <c r="C34" s="29" t="s">
        <v>0</v>
      </c>
      <c r="D34" s="28">
        <v>550.5</v>
      </c>
      <c r="E34" s="28">
        <v>445</v>
      </c>
      <c r="F34" s="37">
        <f t="shared" si="0"/>
        <v>-105.5</v>
      </c>
      <c r="G34" s="82">
        <f t="shared" si="1"/>
        <v>80.83560399636693</v>
      </c>
      <c r="H34" s="39" t="s">
        <v>193</v>
      </c>
      <c r="I34" s="50" t="s">
        <v>81</v>
      </c>
      <c r="J34" s="51" t="s">
        <v>82</v>
      </c>
      <c r="K34" s="29" t="s">
        <v>0</v>
      </c>
      <c r="L34" s="28">
        <v>80</v>
      </c>
      <c r="M34" s="28">
        <v>48</v>
      </c>
      <c r="N34" s="37">
        <f t="shared" si="2"/>
        <v>-32</v>
      </c>
      <c r="O34" s="82">
        <f t="shared" si="3"/>
        <v>60</v>
      </c>
      <c r="P34" s="39" t="s">
        <v>193</v>
      </c>
      <c r="Q34" s="50" t="s">
        <v>81</v>
      </c>
      <c r="R34" s="51" t="s">
        <v>82</v>
      </c>
      <c r="S34" s="29" t="s">
        <v>0</v>
      </c>
      <c r="T34" s="28">
        <v>5425</v>
      </c>
      <c r="U34" s="28">
        <v>6386</v>
      </c>
      <c r="V34" s="37">
        <v>961</v>
      </c>
      <c r="W34" s="36">
        <v>117.71428571428571</v>
      </c>
      <c r="X34" s="39"/>
      <c r="Z34" s="89"/>
    </row>
    <row r="35" spans="1:26" ht="11.25">
      <c r="A35" s="50" t="s">
        <v>83</v>
      </c>
      <c r="B35" s="51" t="s">
        <v>84</v>
      </c>
      <c r="C35" s="26" t="s">
        <v>0</v>
      </c>
      <c r="D35" s="28">
        <v>706.4</v>
      </c>
      <c r="E35" s="28">
        <v>351</v>
      </c>
      <c r="F35" s="37">
        <f t="shared" si="0"/>
        <v>-355.4</v>
      </c>
      <c r="G35" s="82">
        <f t="shared" si="1"/>
        <v>49.688561721404305</v>
      </c>
      <c r="H35" s="39" t="s">
        <v>164</v>
      </c>
      <c r="I35" s="50" t="s">
        <v>83</v>
      </c>
      <c r="J35" s="51" t="s">
        <v>84</v>
      </c>
      <c r="K35" s="26" t="s">
        <v>0</v>
      </c>
      <c r="L35" s="28">
        <v>103</v>
      </c>
      <c r="M35" s="28">
        <v>35</v>
      </c>
      <c r="N35" s="37">
        <f t="shared" si="2"/>
        <v>-68</v>
      </c>
      <c r="O35" s="82">
        <f t="shared" si="3"/>
        <v>33.980582524271846</v>
      </c>
      <c r="P35" s="39" t="s">
        <v>164</v>
      </c>
      <c r="Q35" s="50" t="s">
        <v>83</v>
      </c>
      <c r="R35" s="51" t="s">
        <v>84</v>
      </c>
      <c r="S35" s="26" t="s">
        <v>0</v>
      </c>
      <c r="T35" s="28">
        <v>330</v>
      </c>
      <c r="U35" s="28">
        <v>156</v>
      </c>
      <c r="V35" s="37">
        <v>-174</v>
      </c>
      <c r="W35" s="36">
        <v>47.27272727272727</v>
      </c>
      <c r="X35" s="39" t="s">
        <v>164</v>
      </c>
      <c r="Z35" s="89"/>
    </row>
    <row r="36" spans="1:26" ht="21">
      <c r="A36" s="50" t="s">
        <v>85</v>
      </c>
      <c r="B36" s="51" t="s">
        <v>86</v>
      </c>
      <c r="C36" s="26" t="s">
        <v>0</v>
      </c>
      <c r="D36" s="28">
        <v>3965</v>
      </c>
      <c r="E36" s="28">
        <v>3236</v>
      </c>
      <c r="F36" s="37">
        <f t="shared" si="0"/>
        <v>-729</v>
      </c>
      <c r="G36" s="82">
        <f t="shared" si="1"/>
        <v>81.6141235813367</v>
      </c>
      <c r="H36" s="39" t="s">
        <v>165</v>
      </c>
      <c r="I36" s="50" t="s">
        <v>85</v>
      </c>
      <c r="J36" s="51" t="s">
        <v>86</v>
      </c>
      <c r="K36" s="26" t="s">
        <v>0</v>
      </c>
      <c r="L36" s="28">
        <v>336</v>
      </c>
      <c r="M36" s="28">
        <v>307</v>
      </c>
      <c r="N36" s="37">
        <f t="shared" si="2"/>
        <v>-29</v>
      </c>
      <c r="O36" s="82">
        <f t="shared" si="3"/>
        <v>91.36904761904762</v>
      </c>
      <c r="P36" s="39" t="s">
        <v>172</v>
      </c>
      <c r="Q36" s="50" t="s">
        <v>85</v>
      </c>
      <c r="R36" s="51" t="s">
        <v>86</v>
      </c>
      <c r="S36" s="26" t="s">
        <v>0</v>
      </c>
      <c r="T36" s="28">
        <v>1447</v>
      </c>
      <c r="U36" s="28">
        <v>1443</v>
      </c>
      <c r="V36" s="37">
        <v>-4</v>
      </c>
      <c r="W36" s="36">
        <v>99.72356599861783</v>
      </c>
      <c r="X36" s="39"/>
      <c r="Z36" s="89"/>
    </row>
    <row r="37" spans="1:26" ht="27" customHeight="1">
      <c r="A37" s="50" t="s">
        <v>87</v>
      </c>
      <c r="B37" s="51" t="s">
        <v>88</v>
      </c>
      <c r="C37" s="26" t="s">
        <v>0</v>
      </c>
      <c r="D37" s="28">
        <v>952.95</v>
      </c>
      <c r="E37" s="28">
        <v>748</v>
      </c>
      <c r="F37" s="37">
        <f t="shared" si="0"/>
        <v>-204.95000000000005</v>
      </c>
      <c r="G37" s="82">
        <f t="shared" si="1"/>
        <v>78.49310037252741</v>
      </c>
      <c r="H37" s="39" t="s">
        <v>170</v>
      </c>
      <c r="I37" s="50" t="s">
        <v>87</v>
      </c>
      <c r="J37" s="51" t="s">
        <v>88</v>
      </c>
      <c r="K37" s="26" t="s">
        <v>0</v>
      </c>
      <c r="L37" s="28">
        <v>1</v>
      </c>
      <c r="M37" s="28">
        <v>0</v>
      </c>
      <c r="N37" s="37">
        <f t="shared" si="2"/>
        <v>-1</v>
      </c>
      <c r="O37" s="82">
        <f t="shared" si="3"/>
        <v>0</v>
      </c>
      <c r="P37" s="39"/>
      <c r="Q37" s="50" t="s">
        <v>87</v>
      </c>
      <c r="R37" s="51" t="s">
        <v>88</v>
      </c>
      <c r="S37" s="26" t="s">
        <v>0</v>
      </c>
      <c r="T37" s="28">
        <v>4</v>
      </c>
      <c r="U37" s="28">
        <v>0</v>
      </c>
      <c r="V37" s="37">
        <v>-4</v>
      </c>
      <c r="W37" s="36">
        <v>0</v>
      </c>
      <c r="X37" s="39"/>
      <c r="Z37" s="89"/>
    </row>
    <row r="38" spans="1:26" ht="21">
      <c r="A38" s="50" t="s">
        <v>89</v>
      </c>
      <c r="B38" s="51" t="s">
        <v>90</v>
      </c>
      <c r="C38" s="26" t="s">
        <v>0</v>
      </c>
      <c r="D38" s="28"/>
      <c r="E38" s="28"/>
      <c r="F38" s="37"/>
      <c r="G38" s="82"/>
      <c r="H38" s="69"/>
      <c r="I38" s="50" t="s">
        <v>89</v>
      </c>
      <c r="J38" s="51" t="s">
        <v>90</v>
      </c>
      <c r="K38" s="26" t="s">
        <v>0</v>
      </c>
      <c r="L38" s="28"/>
      <c r="M38" s="28"/>
      <c r="N38" s="37"/>
      <c r="O38" s="82"/>
      <c r="P38" s="69"/>
      <c r="Q38" s="50" t="s">
        <v>89</v>
      </c>
      <c r="R38" s="51" t="s">
        <v>90</v>
      </c>
      <c r="S38" s="26" t="s">
        <v>0</v>
      </c>
      <c r="T38" s="28">
        <v>21087</v>
      </c>
      <c r="U38" s="28">
        <v>45347</v>
      </c>
      <c r="V38" s="37">
        <v>24260</v>
      </c>
      <c r="W38" s="36">
        <v>215.0471854697207</v>
      </c>
      <c r="X38" s="39" t="s">
        <v>186</v>
      </c>
      <c r="Z38" s="89"/>
    </row>
    <row r="39" spans="1:26" ht="19.5" customHeight="1">
      <c r="A39" s="50" t="s">
        <v>91</v>
      </c>
      <c r="B39" s="51" t="s">
        <v>92</v>
      </c>
      <c r="C39" s="26" t="s">
        <v>0</v>
      </c>
      <c r="D39" s="28">
        <v>37.95</v>
      </c>
      <c r="E39" s="28">
        <v>117</v>
      </c>
      <c r="F39" s="37">
        <f t="shared" si="0"/>
        <v>79.05</v>
      </c>
      <c r="G39" s="82">
        <f t="shared" si="1"/>
        <v>308.300395256917</v>
      </c>
      <c r="H39" s="69" t="s">
        <v>166</v>
      </c>
      <c r="I39" s="50" t="s">
        <v>91</v>
      </c>
      <c r="J39" s="51" t="s">
        <v>92</v>
      </c>
      <c r="K39" s="26" t="s">
        <v>0</v>
      </c>
      <c r="L39" s="28">
        <v>6</v>
      </c>
      <c r="M39" s="28">
        <v>13</v>
      </c>
      <c r="N39" s="37">
        <f t="shared" si="2"/>
        <v>7</v>
      </c>
      <c r="O39" s="82">
        <f t="shared" si="3"/>
        <v>216.66666666666666</v>
      </c>
      <c r="P39" s="69" t="s">
        <v>166</v>
      </c>
      <c r="Q39" s="50" t="s">
        <v>91</v>
      </c>
      <c r="R39" s="51" t="s">
        <v>92</v>
      </c>
      <c r="S39" s="26" t="s">
        <v>0</v>
      </c>
      <c r="T39" s="28">
        <v>18</v>
      </c>
      <c r="U39" s="28">
        <v>56</v>
      </c>
      <c r="V39" s="37">
        <v>38</v>
      </c>
      <c r="W39" s="36">
        <v>311.11111111111114</v>
      </c>
      <c r="X39" s="69" t="s">
        <v>166</v>
      </c>
      <c r="Z39" s="89"/>
    </row>
    <row r="40" spans="1:26" ht="11.25">
      <c r="A40" s="53" t="s">
        <v>20</v>
      </c>
      <c r="B40" s="54" t="s">
        <v>10</v>
      </c>
      <c r="C40" s="26" t="s">
        <v>0</v>
      </c>
      <c r="D40" s="37">
        <f>D41+D63</f>
        <v>28056.049999999996</v>
      </c>
      <c r="E40" s="37">
        <f>E41+E63</f>
        <v>27166</v>
      </c>
      <c r="F40" s="37">
        <f t="shared" si="0"/>
        <v>-890.0499999999956</v>
      </c>
      <c r="G40" s="82">
        <f t="shared" si="1"/>
        <v>96.82760046407104</v>
      </c>
      <c r="H40" s="69"/>
      <c r="I40" s="53" t="s">
        <v>20</v>
      </c>
      <c r="J40" s="54" t="s">
        <v>10</v>
      </c>
      <c r="K40" s="26" t="s">
        <v>0</v>
      </c>
      <c r="L40" s="62">
        <v>8585</v>
      </c>
      <c r="M40" s="62">
        <f>M41+M63</f>
        <v>7998</v>
      </c>
      <c r="N40" s="37">
        <f t="shared" si="2"/>
        <v>-587</v>
      </c>
      <c r="O40" s="82">
        <f t="shared" si="3"/>
        <v>93.16249271986023</v>
      </c>
      <c r="P40" s="69"/>
      <c r="Q40" s="53" t="s">
        <v>20</v>
      </c>
      <c r="R40" s="54" t="s">
        <v>10</v>
      </c>
      <c r="S40" s="26" t="s">
        <v>0</v>
      </c>
      <c r="T40" s="62">
        <v>26334</v>
      </c>
      <c r="U40" s="62">
        <v>25908</v>
      </c>
      <c r="V40" s="37">
        <v>-426</v>
      </c>
      <c r="W40" s="36">
        <v>98.38231943495101</v>
      </c>
      <c r="X40" s="69"/>
      <c r="Z40" s="89"/>
    </row>
    <row r="41" spans="1:26" ht="11.25">
      <c r="A41" s="53" t="s">
        <v>93</v>
      </c>
      <c r="B41" s="54" t="s">
        <v>94</v>
      </c>
      <c r="C41" s="26" t="s">
        <v>0</v>
      </c>
      <c r="D41" s="37">
        <f>SUM(D43:D49)</f>
        <v>13815.249999999998</v>
      </c>
      <c r="E41" s="37">
        <f>SUM(E43:E49)</f>
        <v>13299</v>
      </c>
      <c r="F41" s="37">
        <f t="shared" si="0"/>
        <v>-516.2499999999982</v>
      </c>
      <c r="G41" s="82">
        <f t="shared" si="1"/>
        <v>96.26318741969926</v>
      </c>
      <c r="H41" s="69"/>
      <c r="I41" s="53" t="s">
        <v>93</v>
      </c>
      <c r="J41" s="54" t="s">
        <v>94</v>
      </c>
      <c r="K41" s="26" t="s">
        <v>0</v>
      </c>
      <c r="L41" s="62">
        <v>6006</v>
      </c>
      <c r="M41" s="62">
        <f>SUM(M43:M49)</f>
        <v>5829</v>
      </c>
      <c r="N41" s="37">
        <f t="shared" si="2"/>
        <v>-177</v>
      </c>
      <c r="O41" s="82">
        <f t="shared" si="3"/>
        <v>97.05294705294706</v>
      </c>
      <c r="P41" s="69"/>
      <c r="Q41" s="53" t="s">
        <v>93</v>
      </c>
      <c r="R41" s="54" t="s">
        <v>94</v>
      </c>
      <c r="S41" s="26" t="s">
        <v>0</v>
      </c>
      <c r="T41" s="62">
        <v>19076</v>
      </c>
      <c r="U41" s="62">
        <v>18555</v>
      </c>
      <c r="V41" s="37">
        <v>-521</v>
      </c>
      <c r="W41" s="36">
        <v>97.26881945900608</v>
      </c>
      <c r="X41" s="69"/>
      <c r="Z41" s="89"/>
    </row>
    <row r="42" spans="1:26" ht="11.25" customHeight="1">
      <c r="A42" s="50"/>
      <c r="B42" s="51" t="s">
        <v>3</v>
      </c>
      <c r="C42" s="26" t="s">
        <v>0</v>
      </c>
      <c r="D42" s="30"/>
      <c r="E42" s="38"/>
      <c r="F42" s="37"/>
      <c r="G42" s="82"/>
      <c r="H42" s="69"/>
      <c r="I42" s="50"/>
      <c r="J42" s="51" t="s">
        <v>3</v>
      </c>
      <c r="K42" s="26" t="s">
        <v>0</v>
      </c>
      <c r="L42" s="28"/>
      <c r="M42" s="38"/>
      <c r="N42" s="37">
        <f t="shared" si="2"/>
        <v>0</v>
      </c>
      <c r="O42" s="82"/>
      <c r="P42" s="69"/>
      <c r="Q42" s="50"/>
      <c r="R42" s="51" t="s">
        <v>3</v>
      </c>
      <c r="S42" s="26" t="s">
        <v>0</v>
      </c>
      <c r="T42" s="28"/>
      <c r="U42" s="38"/>
      <c r="V42" s="37"/>
      <c r="W42" s="36"/>
      <c r="X42" s="69"/>
      <c r="Z42" s="89"/>
    </row>
    <row r="43" spans="1:26" ht="23.25" customHeight="1">
      <c r="A43" s="50" t="s">
        <v>24</v>
      </c>
      <c r="B43" s="51" t="s">
        <v>51</v>
      </c>
      <c r="C43" s="26" t="s">
        <v>0</v>
      </c>
      <c r="D43" s="28">
        <v>6565.449999999999</v>
      </c>
      <c r="E43" s="28">
        <v>5506</v>
      </c>
      <c r="F43" s="37">
        <f t="shared" si="0"/>
        <v>-1059.449999999999</v>
      </c>
      <c r="G43" s="82">
        <f t="shared" si="1"/>
        <v>83.86325385160195</v>
      </c>
      <c r="H43" s="66"/>
      <c r="I43" s="50" t="s">
        <v>24</v>
      </c>
      <c r="J43" s="51" t="s">
        <v>51</v>
      </c>
      <c r="K43" s="26" t="s">
        <v>0</v>
      </c>
      <c r="L43" s="28">
        <v>2645</v>
      </c>
      <c r="M43" s="28">
        <v>2217</v>
      </c>
      <c r="N43" s="37">
        <f t="shared" si="2"/>
        <v>-428</v>
      </c>
      <c r="O43" s="82">
        <f t="shared" si="3"/>
        <v>83.81852551984878</v>
      </c>
      <c r="P43" s="66"/>
      <c r="Q43" s="50" t="s">
        <v>24</v>
      </c>
      <c r="R43" s="51" t="s">
        <v>51</v>
      </c>
      <c r="S43" s="26" t="s">
        <v>0</v>
      </c>
      <c r="T43" s="28">
        <v>8498</v>
      </c>
      <c r="U43" s="28">
        <v>7127</v>
      </c>
      <c r="V43" s="37">
        <v>-1371</v>
      </c>
      <c r="W43" s="36">
        <v>83.8667921863968</v>
      </c>
      <c r="X43" s="66"/>
      <c r="Z43" s="89"/>
    </row>
    <row r="44" spans="1:26" ht="11.25">
      <c r="A44" s="50" t="s">
        <v>25</v>
      </c>
      <c r="B44" s="51" t="s">
        <v>50</v>
      </c>
      <c r="C44" s="26" t="s">
        <v>0</v>
      </c>
      <c r="D44" s="28">
        <v>650</v>
      </c>
      <c r="E44" s="28">
        <v>498</v>
      </c>
      <c r="F44" s="37">
        <f t="shared" si="0"/>
        <v>-152</v>
      </c>
      <c r="G44" s="82">
        <f t="shared" si="1"/>
        <v>76.61538461538461</v>
      </c>
      <c r="H44" s="66"/>
      <c r="I44" s="50" t="s">
        <v>25</v>
      </c>
      <c r="J44" s="51" t="s">
        <v>50</v>
      </c>
      <c r="K44" s="26" t="s">
        <v>0</v>
      </c>
      <c r="L44" s="28">
        <v>262</v>
      </c>
      <c r="M44" s="28">
        <v>200</v>
      </c>
      <c r="N44" s="37">
        <f t="shared" si="2"/>
        <v>-62</v>
      </c>
      <c r="O44" s="82">
        <f t="shared" si="3"/>
        <v>76.33587786259542</v>
      </c>
      <c r="P44" s="65"/>
      <c r="Q44" s="50" t="s">
        <v>25</v>
      </c>
      <c r="R44" s="51" t="s">
        <v>50</v>
      </c>
      <c r="S44" s="26" t="s">
        <v>0</v>
      </c>
      <c r="T44" s="28">
        <v>841</v>
      </c>
      <c r="U44" s="28">
        <v>644</v>
      </c>
      <c r="V44" s="37">
        <v>-197</v>
      </c>
      <c r="W44" s="36">
        <v>76.57550535077289</v>
      </c>
      <c r="X44" s="65"/>
      <c r="Z44" s="89"/>
    </row>
    <row r="45" spans="1:26" ht="16.5" customHeight="1">
      <c r="A45" s="50" t="s">
        <v>26</v>
      </c>
      <c r="B45" s="51" t="s">
        <v>95</v>
      </c>
      <c r="C45" s="26" t="s">
        <v>0</v>
      </c>
      <c r="D45" s="28">
        <v>1847</v>
      </c>
      <c r="E45" s="28">
        <v>1800</v>
      </c>
      <c r="F45" s="37">
        <f t="shared" si="0"/>
        <v>-47</v>
      </c>
      <c r="G45" s="82">
        <f t="shared" si="1"/>
        <v>97.45533297238765</v>
      </c>
      <c r="H45" s="39"/>
      <c r="I45" s="50" t="s">
        <v>26</v>
      </c>
      <c r="J45" s="51" t="s">
        <v>95</v>
      </c>
      <c r="K45" s="26" t="s">
        <v>0</v>
      </c>
      <c r="L45" s="28">
        <v>869</v>
      </c>
      <c r="M45" s="28">
        <v>846</v>
      </c>
      <c r="N45" s="37">
        <f t="shared" si="2"/>
        <v>-23</v>
      </c>
      <c r="O45" s="82">
        <f t="shared" si="3"/>
        <v>97.35327963176064</v>
      </c>
      <c r="P45" s="39"/>
      <c r="Q45" s="50" t="s">
        <v>26</v>
      </c>
      <c r="R45" s="51" t="s">
        <v>95</v>
      </c>
      <c r="S45" s="26" t="s">
        <v>0</v>
      </c>
      <c r="T45" s="28">
        <v>2716</v>
      </c>
      <c r="U45" s="28">
        <v>2650</v>
      </c>
      <c r="V45" s="37">
        <v>-66</v>
      </c>
      <c r="W45" s="36">
        <v>97.5699558173785</v>
      </c>
      <c r="X45" s="39"/>
      <c r="Z45" s="89"/>
    </row>
    <row r="46" spans="1:26" ht="11.25">
      <c r="A46" s="50" t="s">
        <v>27</v>
      </c>
      <c r="B46" s="51" t="s">
        <v>52</v>
      </c>
      <c r="C46" s="26" t="s">
        <v>0</v>
      </c>
      <c r="D46" s="28">
        <v>462.80000000000007</v>
      </c>
      <c r="E46" s="28">
        <v>472</v>
      </c>
      <c r="F46" s="37">
        <f t="shared" si="0"/>
        <v>9.199999999999932</v>
      </c>
      <c r="G46" s="82">
        <f t="shared" si="1"/>
        <v>101.98789974070873</v>
      </c>
      <c r="H46" s="39"/>
      <c r="I46" s="50" t="s">
        <v>27</v>
      </c>
      <c r="J46" s="51" t="s">
        <v>52</v>
      </c>
      <c r="K46" s="26" t="s">
        <v>0</v>
      </c>
      <c r="L46" s="28">
        <v>218</v>
      </c>
      <c r="M46" s="28">
        <v>222</v>
      </c>
      <c r="N46" s="37">
        <f t="shared" si="2"/>
        <v>4</v>
      </c>
      <c r="O46" s="82">
        <f t="shared" si="3"/>
        <v>101.83486238532109</v>
      </c>
      <c r="P46" s="39"/>
      <c r="Q46" s="50" t="s">
        <v>27</v>
      </c>
      <c r="R46" s="51" t="s">
        <v>52</v>
      </c>
      <c r="S46" s="26" t="s">
        <v>0</v>
      </c>
      <c r="T46" s="28">
        <v>681</v>
      </c>
      <c r="U46" s="28">
        <v>695</v>
      </c>
      <c r="V46" s="37">
        <v>14</v>
      </c>
      <c r="W46" s="37">
        <v>102.05580029368575</v>
      </c>
      <c r="X46" s="39"/>
      <c r="Z46" s="89"/>
    </row>
    <row r="47" spans="1:26" ht="11.25">
      <c r="A47" s="50" t="s">
        <v>28</v>
      </c>
      <c r="B47" s="51" t="s">
        <v>7</v>
      </c>
      <c r="C47" s="26" t="s">
        <v>0</v>
      </c>
      <c r="D47" s="28">
        <v>2097</v>
      </c>
      <c r="E47" s="28">
        <v>3249</v>
      </c>
      <c r="F47" s="37">
        <f t="shared" si="0"/>
        <v>1152</v>
      </c>
      <c r="G47" s="82">
        <f t="shared" si="1"/>
        <v>154.93562231759657</v>
      </c>
      <c r="H47" s="64"/>
      <c r="I47" s="50" t="s">
        <v>28</v>
      </c>
      <c r="J47" s="51" t="s">
        <v>7</v>
      </c>
      <c r="K47" s="26" t="s">
        <v>0</v>
      </c>
      <c r="L47" s="28">
        <v>987</v>
      </c>
      <c r="M47" s="28">
        <v>1528</v>
      </c>
      <c r="N47" s="37">
        <f t="shared" si="2"/>
        <v>541</v>
      </c>
      <c r="O47" s="82">
        <f t="shared" si="3"/>
        <v>154.8125633232016</v>
      </c>
      <c r="P47" s="64"/>
      <c r="Q47" s="50" t="s">
        <v>28</v>
      </c>
      <c r="R47" s="51" t="s">
        <v>7</v>
      </c>
      <c r="S47" s="26" t="s">
        <v>0</v>
      </c>
      <c r="T47" s="28">
        <v>3084</v>
      </c>
      <c r="U47" s="28">
        <v>4778</v>
      </c>
      <c r="V47" s="37">
        <v>1694</v>
      </c>
      <c r="W47" s="36">
        <v>154.92866407263296</v>
      </c>
      <c r="X47" s="64"/>
      <c r="Z47" s="89"/>
    </row>
    <row r="48" spans="1:26" ht="11.25">
      <c r="A48" s="50" t="s">
        <v>29</v>
      </c>
      <c r="B48" s="51" t="s">
        <v>46</v>
      </c>
      <c r="C48" s="26" t="s">
        <v>0</v>
      </c>
      <c r="D48" s="28">
        <v>196.84999999999997</v>
      </c>
      <c r="E48" s="28">
        <v>168</v>
      </c>
      <c r="F48" s="37">
        <f t="shared" si="0"/>
        <v>-28.849999999999966</v>
      </c>
      <c r="G48" s="82">
        <f t="shared" si="1"/>
        <v>85.34417068834139</v>
      </c>
      <c r="H48" s="69" t="s">
        <v>174</v>
      </c>
      <c r="I48" s="50" t="s">
        <v>29</v>
      </c>
      <c r="J48" s="55" t="s">
        <v>46</v>
      </c>
      <c r="K48" s="26" t="s">
        <v>0</v>
      </c>
      <c r="L48" s="28">
        <v>93</v>
      </c>
      <c r="M48" s="28">
        <v>79</v>
      </c>
      <c r="N48" s="37">
        <f t="shared" si="2"/>
        <v>-14</v>
      </c>
      <c r="O48" s="82">
        <f t="shared" si="3"/>
        <v>84.94623655913979</v>
      </c>
      <c r="P48" s="69" t="s">
        <v>163</v>
      </c>
      <c r="Q48" s="50" t="s">
        <v>29</v>
      </c>
      <c r="R48" s="55" t="s">
        <v>46</v>
      </c>
      <c r="S48" s="26" t="s">
        <v>0</v>
      </c>
      <c r="T48" s="28">
        <v>290</v>
      </c>
      <c r="U48" s="28">
        <v>248</v>
      </c>
      <c r="V48" s="37">
        <v>-42</v>
      </c>
      <c r="W48" s="36">
        <v>85.51724137931035</v>
      </c>
      <c r="X48" s="69" t="s">
        <v>174</v>
      </c>
      <c r="Z48" s="89"/>
    </row>
    <row r="49" spans="1:26" s="41" customFormat="1" ht="11.25">
      <c r="A49" s="50" t="s">
        <v>30</v>
      </c>
      <c r="B49" s="51" t="s">
        <v>96</v>
      </c>
      <c r="C49" s="26" t="s">
        <v>0</v>
      </c>
      <c r="D49" s="37">
        <f>D50+D51+D52+D53+D54+D55+D56+D57+D58+D59+D60+D61</f>
        <v>1996.15</v>
      </c>
      <c r="E49" s="37">
        <f>E50+E51+E52+E53+E54+E55+E56+E57+E59+E58+E60+E61</f>
        <v>1606</v>
      </c>
      <c r="F49" s="37">
        <f t="shared" si="0"/>
        <v>-390.1500000000001</v>
      </c>
      <c r="G49" s="82">
        <f t="shared" si="1"/>
        <v>80.45487563559853</v>
      </c>
      <c r="H49" s="69"/>
      <c r="I49" s="50" t="s">
        <v>30</v>
      </c>
      <c r="J49" s="55" t="s">
        <v>96</v>
      </c>
      <c r="K49" s="26" t="s">
        <v>0</v>
      </c>
      <c r="L49" s="37">
        <v>933</v>
      </c>
      <c r="M49" s="36">
        <f>SUM(M50:M61)</f>
        <v>737</v>
      </c>
      <c r="N49" s="37">
        <f t="shared" si="2"/>
        <v>-196</v>
      </c>
      <c r="O49" s="82">
        <f t="shared" si="3"/>
        <v>78.9924973204716</v>
      </c>
      <c r="P49" s="69"/>
      <c r="Q49" s="50" t="s">
        <v>30</v>
      </c>
      <c r="R49" s="55" t="s">
        <v>96</v>
      </c>
      <c r="S49" s="26" t="s">
        <v>0</v>
      </c>
      <c r="T49" s="37">
        <v>2964</v>
      </c>
      <c r="U49" s="37">
        <v>2413</v>
      </c>
      <c r="V49" s="37">
        <v>-551</v>
      </c>
      <c r="W49" s="36">
        <v>81.41025641025641</v>
      </c>
      <c r="X49" s="69"/>
      <c r="Z49" s="89"/>
    </row>
    <row r="50" spans="1:26" ht="22.5">
      <c r="A50" s="56" t="s">
        <v>97</v>
      </c>
      <c r="B50" s="51" t="s">
        <v>98</v>
      </c>
      <c r="C50" s="26" t="s">
        <v>0</v>
      </c>
      <c r="D50" s="60">
        <v>394</v>
      </c>
      <c r="E50" s="60">
        <v>220</v>
      </c>
      <c r="F50" s="37">
        <f t="shared" si="0"/>
        <v>-174</v>
      </c>
      <c r="G50" s="82">
        <f t="shared" si="1"/>
        <v>55.83756345177665</v>
      </c>
      <c r="H50" s="39" t="s">
        <v>194</v>
      </c>
      <c r="I50" s="56" t="s">
        <v>97</v>
      </c>
      <c r="J50" s="55" t="s">
        <v>98</v>
      </c>
      <c r="K50" s="26" t="s">
        <v>0</v>
      </c>
      <c r="L50" s="28">
        <v>186</v>
      </c>
      <c r="M50" s="28">
        <v>103</v>
      </c>
      <c r="N50" s="37">
        <f t="shared" si="2"/>
        <v>-83</v>
      </c>
      <c r="O50" s="82">
        <f t="shared" si="3"/>
        <v>55.376344086021504</v>
      </c>
      <c r="P50" s="39" t="s">
        <v>194</v>
      </c>
      <c r="Q50" s="56" t="s">
        <v>97</v>
      </c>
      <c r="R50" s="55" t="s">
        <v>98</v>
      </c>
      <c r="S50" s="26" t="s">
        <v>0</v>
      </c>
      <c r="T50" s="28">
        <v>580</v>
      </c>
      <c r="U50" s="60">
        <v>324</v>
      </c>
      <c r="V50" s="37">
        <v>-256</v>
      </c>
      <c r="W50" s="36">
        <v>55.86206896551724</v>
      </c>
      <c r="X50" s="39" t="s">
        <v>194</v>
      </c>
      <c r="Z50" s="89"/>
    </row>
    <row r="51" spans="1:26" ht="13.5" customHeight="1">
      <c r="A51" s="50" t="s">
        <v>99</v>
      </c>
      <c r="B51" s="51" t="s">
        <v>100</v>
      </c>
      <c r="C51" s="26" t="s">
        <v>0</v>
      </c>
      <c r="D51" s="60">
        <v>212.75</v>
      </c>
      <c r="E51" s="60">
        <v>256</v>
      </c>
      <c r="F51" s="37">
        <f t="shared" si="0"/>
        <v>43.25</v>
      </c>
      <c r="G51" s="82">
        <f t="shared" si="1"/>
        <v>120.32902467685076</v>
      </c>
      <c r="H51" s="69" t="s">
        <v>180</v>
      </c>
      <c r="I51" s="50" t="s">
        <v>99</v>
      </c>
      <c r="J51" s="51" t="s">
        <v>100</v>
      </c>
      <c r="K51" s="26" t="s">
        <v>0</v>
      </c>
      <c r="L51" s="28">
        <v>100</v>
      </c>
      <c r="M51" s="28">
        <v>117</v>
      </c>
      <c r="N51" s="37">
        <f t="shared" si="2"/>
        <v>17</v>
      </c>
      <c r="O51" s="82">
        <f t="shared" si="3"/>
        <v>117</v>
      </c>
      <c r="P51" s="69" t="s">
        <v>180</v>
      </c>
      <c r="Q51" s="50" t="s">
        <v>99</v>
      </c>
      <c r="R51" s="51" t="s">
        <v>100</v>
      </c>
      <c r="S51" s="26" t="s">
        <v>0</v>
      </c>
      <c r="T51" s="28">
        <v>313</v>
      </c>
      <c r="U51" s="60">
        <v>376</v>
      </c>
      <c r="V51" s="37">
        <v>63</v>
      </c>
      <c r="W51" s="36">
        <v>120.12779552715655</v>
      </c>
      <c r="X51" s="69" t="s">
        <v>180</v>
      </c>
      <c r="Z51" s="89"/>
    </row>
    <row r="52" spans="1:26" ht="33.75">
      <c r="A52" s="56" t="s">
        <v>101</v>
      </c>
      <c r="B52" s="51" t="s">
        <v>102</v>
      </c>
      <c r="C52" s="26" t="s">
        <v>0</v>
      </c>
      <c r="D52" s="60">
        <v>75.45</v>
      </c>
      <c r="E52" s="60">
        <v>72</v>
      </c>
      <c r="F52" s="37">
        <f t="shared" si="0"/>
        <v>-3.450000000000003</v>
      </c>
      <c r="G52" s="82">
        <f t="shared" si="1"/>
        <v>95.42743538767395</v>
      </c>
      <c r="H52" s="69"/>
      <c r="I52" s="56" t="s">
        <v>101</v>
      </c>
      <c r="J52" s="51" t="s">
        <v>102</v>
      </c>
      <c r="K52" s="26" t="s">
        <v>0</v>
      </c>
      <c r="L52" s="28">
        <v>35</v>
      </c>
      <c r="M52" s="28">
        <v>34</v>
      </c>
      <c r="N52" s="37">
        <f t="shared" si="2"/>
        <v>-1</v>
      </c>
      <c r="O52" s="82">
        <f t="shared" si="3"/>
        <v>97.14285714285714</v>
      </c>
      <c r="P52" s="69"/>
      <c r="Q52" s="56" t="s">
        <v>101</v>
      </c>
      <c r="R52" s="51" t="s">
        <v>102</v>
      </c>
      <c r="S52" s="26" t="s">
        <v>0</v>
      </c>
      <c r="T52" s="28">
        <v>111</v>
      </c>
      <c r="U52" s="28">
        <v>106</v>
      </c>
      <c r="V52" s="37">
        <v>-5</v>
      </c>
      <c r="W52" s="36">
        <v>95.4954954954955</v>
      </c>
      <c r="X52" s="69"/>
      <c r="Z52" s="89"/>
    </row>
    <row r="53" spans="1:26" ht="21">
      <c r="A53" s="50" t="s">
        <v>103</v>
      </c>
      <c r="B53" s="51" t="s">
        <v>104</v>
      </c>
      <c r="C53" s="26" t="s">
        <v>0</v>
      </c>
      <c r="D53" s="60">
        <v>109</v>
      </c>
      <c r="E53" s="28">
        <v>203</v>
      </c>
      <c r="F53" s="37">
        <f t="shared" si="0"/>
        <v>94</v>
      </c>
      <c r="G53" s="82">
        <f t="shared" si="1"/>
        <v>186.23853211009174</v>
      </c>
      <c r="H53" s="39" t="s">
        <v>197</v>
      </c>
      <c r="I53" s="50" t="s">
        <v>103</v>
      </c>
      <c r="J53" s="51" t="s">
        <v>104</v>
      </c>
      <c r="K53" s="26" t="s">
        <v>0</v>
      </c>
      <c r="L53" s="28">
        <v>44</v>
      </c>
      <c r="M53" s="28">
        <v>83</v>
      </c>
      <c r="N53" s="37">
        <f t="shared" si="2"/>
        <v>39</v>
      </c>
      <c r="O53" s="82">
        <f t="shared" si="3"/>
        <v>188.63636363636365</v>
      </c>
      <c r="P53" s="39"/>
      <c r="Q53" s="50" t="s">
        <v>103</v>
      </c>
      <c r="R53" s="51" t="s">
        <v>104</v>
      </c>
      <c r="S53" s="26" t="s">
        <v>0</v>
      </c>
      <c r="T53" s="28">
        <v>187</v>
      </c>
      <c r="U53" s="28">
        <v>348</v>
      </c>
      <c r="V53" s="37">
        <v>161</v>
      </c>
      <c r="W53" s="36">
        <v>186.09625668449198</v>
      </c>
      <c r="X53" s="39"/>
      <c r="Z53" s="89"/>
    </row>
    <row r="54" spans="1:26" ht="13.5" customHeight="1">
      <c r="A54" s="56" t="s">
        <v>105</v>
      </c>
      <c r="B54" s="51" t="s">
        <v>106</v>
      </c>
      <c r="C54" s="26" t="s">
        <v>0</v>
      </c>
      <c r="D54" s="60">
        <v>177.5</v>
      </c>
      <c r="E54" s="28">
        <v>134</v>
      </c>
      <c r="F54" s="37">
        <f t="shared" si="0"/>
        <v>-43.5</v>
      </c>
      <c r="G54" s="82">
        <f t="shared" si="1"/>
        <v>75.49295774647888</v>
      </c>
      <c r="H54" s="69" t="s">
        <v>167</v>
      </c>
      <c r="I54" s="56" t="s">
        <v>105</v>
      </c>
      <c r="J54" s="51" t="s">
        <v>106</v>
      </c>
      <c r="K54" s="26" t="s">
        <v>0</v>
      </c>
      <c r="L54" s="28">
        <v>84</v>
      </c>
      <c r="M54" s="28">
        <v>63</v>
      </c>
      <c r="N54" s="37">
        <f t="shared" si="2"/>
        <v>-21</v>
      </c>
      <c r="O54" s="82">
        <f t="shared" si="3"/>
        <v>75</v>
      </c>
      <c r="P54" s="69" t="s">
        <v>167</v>
      </c>
      <c r="Q54" s="56" t="s">
        <v>105</v>
      </c>
      <c r="R54" s="51" t="s">
        <v>106</v>
      </c>
      <c r="S54" s="26" t="s">
        <v>0</v>
      </c>
      <c r="T54" s="28">
        <v>262</v>
      </c>
      <c r="U54" s="28">
        <v>199</v>
      </c>
      <c r="V54" s="37">
        <v>-63</v>
      </c>
      <c r="W54" s="36">
        <v>75.95419847328245</v>
      </c>
      <c r="X54" s="69" t="s">
        <v>167</v>
      </c>
      <c r="Z54" s="89"/>
    </row>
    <row r="55" spans="1:26" ht="21">
      <c r="A55" s="50" t="s">
        <v>107</v>
      </c>
      <c r="B55" s="51" t="s">
        <v>108</v>
      </c>
      <c r="C55" s="26" t="s">
        <v>0</v>
      </c>
      <c r="D55" s="60">
        <v>476.5</v>
      </c>
      <c r="E55" s="61">
        <v>257</v>
      </c>
      <c r="F55" s="37">
        <f t="shared" si="0"/>
        <v>-219.5</v>
      </c>
      <c r="G55" s="82">
        <f t="shared" si="1"/>
        <v>53.934942287513124</v>
      </c>
      <c r="H55" s="39" t="s">
        <v>195</v>
      </c>
      <c r="I55" s="50" t="s">
        <v>107</v>
      </c>
      <c r="J55" s="51" t="s">
        <v>108</v>
      </c>
      <c r="K55" s="26" t="s">
        <v>0</v>
      </c>
      <c r="L55" s="28">
        <v>224</v>
      </c>
      <c r="M55" s="28">
        <v>120</v>
      </c>
      <c r="N55" s="37">
        <f t="shared" si="2"/>
        <v>-104</v>
      </c>
      <c r="O55" s="82">
        <f t="shared" si="3"/>
        <v>53.57142857142857</v>
      </c>
      <c r="P55" s="39" t="s">
        <v>185</v>
      </c>
      <c r="Q55" s="50" t="s">
        <v>107</v>
      </c>
      <c r="R55" s="51" t="s">
        <v>108</v>
      </c>
      <c r="S55" s="26" t="s">
        <v>0</v>
      </c>
      <c r="T55" s="28">
        <v>700</v>
      </c>
      <c r="U55" s="61">
        <v>376</v>
      </c>
      <c r="V55" s="37">
        <v>-324</v>
      </c>
      <c r="W55" s="36">
        <v>53.714285714285715</v>
      </c>
      <c r="X55" s="39" t="s">
        <v>185</v>
      </c>
      <c r="Z55" s="89"/>
    </row>
    <row r="56" spans="1:26" ht="32.25" customHeight="1">
      <c r="A56" s="56" t="s">
        <v>109</v>
      </c>
      <c r="B56" s="51" t="s">
        <v>110</v>
      </c>
      <c r="C56" s="26" t="s">
        <v>0</v>
      </c>
      <c r="D56" s="60">
        <v>276</v>
      </c>
      <c r="E56" s="28">
        <v>242</v>
      </c>
      <c r="F56" s="37">
        <f t="shared" si="0"/>
        <v>-34</v>
      </c>
      <c r="G56" s="82">
        <f t="shared" si="1"/>
        <v>87.68115942028986</v>
      </c>
      <c r="H56" s="69" t="s">
        <v>205</v>
      </c>
      <c r="I56" s="56" t="s">
        <v>109</v>
      </c>
      <c r="J56" s="51" t="s">
        <v>110</v>
      </c>
      <c r="K56" s="26" t="s">
        <v>0</v>
      </c>
      <c r="L56" s="28">
        <v>130</v>
      </c>
      <c r="M56" s="28">
        <v>114</v>
      </c>
      <c r="N56" s="37">
        <f t="shared" si="2"/>
        <v>-16</v>
      </c>
      <c r="O56" s="82">
        <f t="shared" si="3"/>
        <v>87.6923076923077</v>
      </c>
      <c r="P56" s="69" t="s">
        <v>205</v>
      </c>
      <c r="Q56" s="56" t="s">
        <v>109</v>
      </c>
      <c r="R56" s="51" t="s">
        <v>110</v>
      </c>
      <c r="S56" s="26" t="s">
        <v>0</v>
      </c>
      <c r="T56" s="28">
        <v>406</v>
      </c>
      <c r="U56" s="28">
        <v>357</v>
      </c>
      <c r="V56" s="37">
        <v>-49</v>
      </c>
      <c r="W56" s="36">
        <v>87.93103448275862</v>
      </c>
      <c r="X56" s="69" t="s">
        <v>205</v>
      </c>
      <c r="Z56" s="89"/>
    </row>
    <row r="57" spans="1:26" ht="12.75" customHeight="1">
      <c r="A57" s="50" t="s">
        <v>111</v>
      </c>
      <c r="B57" s="51" t="s">
        <v>112</v>
      </c>
      <c r="C57" s="26" t="s">
        <v>0</v>
      </c>
      <c r="D57" s="60">
        <v>58</v>
      </c>
      <c r="E57" s="28">
        <v>52</v>
      </c>
      <c r="F57" s="37">
        <f t="shared" si="0"/>
        <v>-6</v>
      </c>
      <c r="G57" s="82">
        <f t="shared" si="1"/>
        <v>89.65517241379311</v>
      </c>
      <c r="H57" s="39"/>
      <c r="I57" s="50" t="s">
        <v>111</v>
      </c>
      <c r="J57" s="51" t="s">
        <v>112</v>
      </c>
      <c r="K57" s="26" t="s">
        <v>0</v>
      </c>
      <c r="L57" s="28">
        <v>28</v>
      </c>
      <c r="M57" s="28">
        <v>25</v>
      </c>
      <c r="N57" s="37">
        <f t="shared" si="2"/>
        <v>-3</v>
      </c>
      <c r="O57" s="82">
        <f t="shared" si="3"/>
        <v>89.28571428571429</v>
      </c>
      <c r="P57" s="39"/>
      <c r="Q57" s="50" t="s">
        <v>111</v>
      </c>
      <c r="R57" s="51" t="s">
        <v>112</v>
      </c>
      <c r="S57" s="26" t="s">
        <v>0</v>
      </c>
      <c r="T57" s="28">
        <v>86</v>
      </c>
      <c r="U57" s="28">
        <v>76</v>
      </c>
      <c r="V57" s="37">
        <v>-10</v>
      </c>
      <c r="W57" s="36">
        <v>88.37209302325581</v>
      </c>
      <c r="X57" s="39"/>
      <c r="Z57" s="89"/>
    </row>
    <row r="58" spans="1:26" ht="12.75" customHeight="1">
      <c r="A58" s="56" t="s">
        <v>113</v>
      </c>
      <c r="B58" s="51" t="s">
        <v>114</v>
      </c>
      <c r="C58" s="26" t="s">
        <v>0</v>
      </c>
      <c r="D58" s="60">
        <v>7</v>
      </c>
      <c r="E58" s="28">
        <v>0</v>
      </c>
      <c r="F58" s="37">
        <f t="shared" si="0"/>
        <v>-7</v>
      </c>
      <c r="G58" s="82">
        <f t="shared" si="1"/>
        <v>0</v>
      </c>
      <c r="H58" s="70"/>
      <c r="I58" s="56" t="s">
        <v>113</v>
      </c>
      <c r="J58" s="51" t="s">
        <v>114</v>
      </c>
      <c r="K58" s="26" t="s">
        <v>0</v>
      </c>
      <c r="L58" s="28">
        <v>4</v>
      </c>
      <c r="M58" s="28">
        <v>0</v>
      </c>
      <c r="N58" s="37">
        <f t="shared" si="2"/>
        <v>-4</v>
      </c>
      <c r="O58" s="82">
        <f t="shared" si="3"/>
        <v>0</v>
      </c>
      <c r="P58" s="70"/>
      <c r="Q58" s="56" t="s">
        <v>113</v>
      </c>
      <c r="R58" s="51" t="s">
        <v>114</v>
      </c>
      <c r="S58" s="26" t="s">
        <v>0</v>
      </c>
      <c r="T58" s="28">
        <v>11</v>
      </c>
      <c r="U58" s="28">
        <v>0</v>
      </c>
      <c r="V58" s="37">
        <v>-11</v>
      </c>
      <c r="W58" s="36">
        <v>0</v>
      </c>
      <c r="X58" s="69"/>
      <c r="Z58" s="89"/>
    </row>
    <row r="59" spans="1:26" ht="18.75" customHeight="1">
      <c r="A59" s="50" t="s">
        <v>115</v>
      </c>
      <c r="B59" s="51" t="s">
        <v>116</v>
      </c>
      <c r="C59" s="26" t="s">
        <v>0</v>
      </c>
      <c r="D59" s="60">
        <v>139</v>
      </c>
      <c r="E59" s="28">
        <v>144</v>
      </c>
      <c r="F59" s="37">
        <f t="shared" si="0"/>
        <v>5</v>
      </c>
      <c r="G59" s="82">
        <f t="shared" si="1"/>
        <v>103.59712230215827</v>
      </c>
      <c r="H59" s="39"/>
      <c r="I59" s="50" t="s">
        <v>115</v>
      </c>
      <c r="J59" s="51" t="s">
        <v>116</v>
      </c>
      <c r="K59" s="26" t="s">
        <v>0</v>
      </c>
      <c r="L59" s="28">
        <v>66</v>
      </c>
      <c r="M59" s="28">
        <v>66</v>
      </c>
      <c r="N59" s="37">
        <f t="shared" si="2"/>
        <v>0</v>
      </c>
      <c r="O59" s="82">
        <f t="shared" si="3"/>
        <v>100</v>
      </c>
      <c r="P59" s="39"/>
      <c r="Q59" s="50" t="s">
        <v>115</v>
      </c>
      <c r="R59" s="51" t="s">
        <v>116</v>
      </c>
      <c r="S59" s="26" t="s">
        <v>0</v>
      </c>
      <c r="T59" s="28">
        <v>205</v>
      </c>
      <c r="U59" s="28">
        <v>212</v>
      </c>
      <c r="V59" s="37">
        <v>7</v>
      </c>
      <c r="W59" s="36">
        <v>103.41463414634147</v>
      </c>
      <c r="X59" s="39"/>
      <c r="Z59" s="89"/>
    </row>
    <row r="60" spans="1:26" ht="16.5" customHeight="1">
      <c r="A60" s="50" t="s">
        <v>117</v>
      </c>
      <c r="B60" s="51" t="s">
        <v>118</v>
      </c>
      <c r="C60" s="26" t="s">
        <v>0</v>
      </c>
      <c r="D60" s="60">
        <v>37.95</v>
      </c>
      <c r="E60" s="28">
        <v>17</v>
      </c>
      <c r="F60" s="37">
        <f t="shared" si="0"/>
        <v>-20.950000000000003</v>
      </c>
      <c r="G60" s="82">
        <f t="shared" si="1"/>
        <v>44.79578392621871</v>
      </c>
      <c r="H60" s="39" t="s">
        <v>178</v>
      </c>
      <c r="I60" s="50" t="s">
        <v>117</v>
      </c>
      <c r="J60" s="51" t="s">
        <v>118</v>
      </c>
      <c r="K60" s="26" t="s">
        <v>0</v>
      </c>
      <c r="L60" s="28">
        <v>18</v>
      </c>
      <c r="M60" s="28">
        <v>8</v>
      </c>
      <c r="N60" s="37">
        <f t="shared" si="2"/>
        <v>-10</v>
      </c>
      <c r="O60" s="82">
        <f t="shared" si="3"/>
        <v>44.44444444444444</v>
      </c>
      <c r="P60" s="39" t="s">
        <v>178</v>
      </c>
      <c r="Q60" s="50" t="s">
        <v>117</v>
      </c>
      <c r="R60" s="51" t="s">
        <v>118</v>
      </c>
      <c r="S60" s="26" t="s">
        <v>0</v>
      </c>
      <c r="T60" s="28">
        <v>56</v>
      </c>
      <c r="U60" s="28">
        <v>26</v>
      </c>
      <c r="V60" s="37">
        <v>-30</v>
      </c>
      <c r="W60" s="36">
        <v>46.42857142857143</v>
      </c>
      <c r="X60" s="39" t="s">
        <v>178</v>
      </c>
      <c r="Z60" s="89"/>
    </row>
    <row r="61" spans="1:26" ht="17.25" customHeight="1">
      <c r="A61" s="50" t="s">
        <v>119</v>
      </c>
      <c r="B61" s="51" t="s">
        <v>120</v>
      </c>
      <c r="C61" s="26" t="s">
        <v>0</v>
      </c>
      <c r="D61" s="60">
        <v>33</v>
      </c>
      <c r="E61" s="61">
        <v>9</v>
      </c>
      <c r="F61" s="37">
        <f t="shared" si="0"/>
        <v>-24</v>
      </c>
      <c r="G61" s="82">
        <f t="shared" si="1"/>
        <v>27.27272727272727</v>
      </c>
      <c r="H61" s="39" t="s">
        <v>164</v>
      </c>
      <c r="I61" s="50" t="s">
        <v>119</v>
      </c>
      <c r="J61" s="51" t="s">
        <v>120</v>
      </c>
      <c r="K61" s="26" t="s">
        <v>0</v>
      </c>
      <c r="L61" s="28">
        <v>16</v>
      </c>
      <c r="M61" s="61">
        <v>4</v>
      </c>
      <c r="N61" s="37">
        <f t="shared" si="2"/>
        <v>-12</v>
      </c>
      <c r="O61" s="82">
        <f t="shared" si="3"/>
        <v>25</v>
      </c>
      <c r="P61" s="39" t="s">
        <v>164</v>
      </c>
      <c r="Q61" s="50" t="s">
        <v>119</v>
      </c>
      <c r="R61" s="51" t="s">
        <v>120</v>
      </c>
      <c r="S61" s="26" t="s">
        <v>0</v>
      </c>
      <c r="T61" s="28">
        <v>49</v>
      </c>
      <c r="U61" s="61">
        <v>13</v>
      </c>
      <c r="V61" s="37">
        <v>-36</v>
      </c>
      <c r="W61" s="36">
        <v>26.53061224489796</v>
      </c>
      <c r="X61" s="39" t="s">
        <v>164</v>
      </c>
      <c r="Z61" s="89"/>
    </row>
    <row r="62" spans="1:26" ht="14.25" customHeight="1" hidden="1">
      <c r="A62" s="50" t="s">
        <v>121</v>
      </c>
      <c r="B62" s="51" t="s">
        <v>122</v>
      </c>
      <c r="C62" s="26" t="s">
        <v>0</v>
      </c>
      <c r="D62" s="28"/>
      <c r="E62" s="61"/>
      <c r="F62" s="37">
        <f t="shared" si="0"/>
        <v>0</v>
      </c>
      <c r="G62" s="82" t="e">
        <f t="shared" si="1"/>
        <v>#DIV/0!</v>
      </c>
      <c r="H62" s="33"/>
      <c r="I62" s="50" t="s">
        <v>121</v>
      </c>
      <c r="J62" s="51" t="s">
        <v>122</v>
      </c>
      <c r="K62" s="26" t="s">
        <v>0</v>
      </c>
      <c r="L62" s="28"/>
      <c r="M62" s="61"/>
      <c r="N62" s="37">
        <f t="shared" si="2"/>
        <v>0</v>
      </c>
      <c r="O62" s="82" t="e">
        <f t="shared" si="3"/>
        <v>#DIV/0!</v>
      </c>
      <c r="P62" s="39"/>
      <c r="Q62" s="50" t="s">
        <v>121</v>
      </c>
      <c r="R62" s="51" t="s">
        <v>122</v>
      </c>
      <c r="S62" s="26" t="s">
        <v>0</v>
      </c>
      <c r="T62" s="28"/>
      <c r="U62" s="61"/>
      <c r="V62" s="37">
        <v>0</v>
      </c>
      <c r="W62" s="36" t="e">
        <v>#DIV/0!</v>
      </c>
      <c r="X62" s="39"/>
      <c r="Z62" s="89"/>
    </row>
    <row r="63" spans="1:26" ht="22.5" customHeight="1">
      <c r="A63" s="53" t="s">
        <v>54</v>
      </c>
      <c r="B63" s="54" t="s">
        <v>11</v>
      </c>
      <c r="C63" s="26" t="s">
        <v>0</v>
      </c>
      <c r="D63" s="62">
        <f>D65+D66+D67+D68+D69+D70</f>
        <v>14240.8</v>
      </c>
      <c r="E63" s="62">
        <f>SUM(E65:E70)</f>
        <v>13867</v>
      </c>
      <c r="F63" s="37">
        <f t="shared" si="0"/>
        <v>-373.7999999999993</v>
      </c>
      <c r="G63" s="82">
        <f t="shared" si="1"/>
        <v>97.37514746362564</v>
      </c>
      <c r="H63" s="33"/>
      <c r="I63" s="53" t="s">
        <v>54</v>
      </c>
      <c r="J63" s="54" t="s">
        <v>11</v>
      </c>
      <c r="K63" s="26" t="s">
        <v>0</v>
      </c>
      <c r="L63" s="62">
        <v>2579</v>
      </c>
      <c r="M63" s="62">
        <f>SUM(M65:M70)</f>
        <v>2169</v>
      </c>
      <c r="N63" s="37">
        <f t="shared" si="2"/>
        <v>-410</v>
      </c>
      <c r="O63" s="82">
        <f t="shared" si="3"/>
        <v>84.10236525785189</v>
      </c>
      <c r="P63" s="69"/>
      <c r="Q63" s="53" t="s">
        <v>54</v>
      </c>
      <c r="R63" s="54" t="s">
        <v>11</v>
      </c>
      <c r="S63" s="26" t="s">
        <v>0</v>
      </c>
      <c r="T63" s="62">
        <v>7258</v>
      </c>
      <c r="U63" s="62">
        <v>7353</v>
      </c>
      <c r="V63" s="37">
        <v>95</v>
      </c>
      <c r="W63" s="36">
        <v>101.30890052356021</v>
      </c>
      <c r="X63" s="69"/>
      <c r="Z63" s="89"/>
    </row>
    <row r="64" spans="1:26" ht="11.25">
      <c r="A64" s="50"/>
      <c r="B64" s="51" t="s">
        <v>3</v>
      </c>
      <c r="C64" s="26" t="s">
        <v>0</v>
      </c>
      <c r="D64" s="57"/>
      <c r="E64" s="42"/>
      <c r="F64" s="37"/>
      <c r="G64" s="82"/>
      <c r="H64" s="33"/>
      <c r="I64" s="50"/>
      <c r="J64" s="51" t="s">
        <v>3</v>
      </c>
      <c r="K64" s="26" t="s">
        <v>0</v>
      </c>
      <c r="L64" s="57"/>
      <c r="M64" s="42"/>
      <c r="N64" s="37">
        <f t="shared" si="2"/>
        <v>0</v>
      </c>
      <c r="O64" s="82"/>
      <c r="P64" s="69"/>
      <c r="Q64" s="50"/>
      <c r="R64" s="51" t="s">
        <v>3</v>
      </c>
      <c r="S64" s="26" t="s">
        <v>0</v>
      </c>
      <c r="T64" s="57"/>
      <c r="U64" s="42"/>
      <c r="V64" s="37"/>
      <c r="W64" s="36"/>
      <c r="X64" s="69"/>
      <c r="Z64" s="89"/>
    </row>
    <row r="65" spans="1:26" ht="20.25" customHeight="1">
      <c r="A65" s="50" t="s">
        <v>31</v>
      </c>
      <c r="B65" s="51" t="s">
        <v>123</v>
      </c>
      <c r="C65" s="26" t="s">
        <v>0</v>
      </c>
      <c r="D65" s="61">
        <v>9046.4</v>
      </c>
      <c r="E65" s="61">
        <v>9184</v>
      </c>
      <c r="F65" s="37">
        <f t="shared" si="0"/>
        <v>137.60000000000036</v>
      </c>
      <c r="G65" s="82">
        <f t="shared" si="1"/>
        <v>101.52104704633888</v>
      </c>
      <c r="H65" s="71"/>
      <c r="I65" s="50" t="s">
        <v>31</v>
      </c>
      <c r="J65" s="51" t="s">
        <v>123</v>
      </c>
      <c r="K65" s="26" t="s">
        <v>0</v>
      </c>
      <c r="L65" s="28">
        <v>1670</v>
      </c>
      <c r="M65" s="61">
        <v>1415</v>
      </c>
      <c r="N65" s="37">
        <f t="shared" si="2"/>
        <v>-255</v>
      </c>
      <c r="O65" s="82">
        <f t="shared" si="3"/>
        <v>84.73053892215569</v>
      </c>
      <c r="P65" s="69"/>
      <c r="Q65" s="50" t="s">
        <v>31</v>
      </c>
      <c r="R65" s="51" t="s">
        <v>123</v>
      </c>
      <c r="S65" s="26" t="s">
        <v>0</v>
      </c>
      <c r="T65" s="28">
        <v>4468</v>
      </c>
      <c r="U65" s="61">
        <v>4820</v>
      </c>
      <c r="V65" s="37">
        <v>352</v>
      </c>
      <c r="W65" s="36">
        <v>107.87824529991047</v>
      </c>
      <c r="X65" s="69"/>
      <c r="Z65" s="89"/>
    </row>
    <row r="66" spans="1:26" ht="14.25" customHeight="1">
      <c r="A66" s="50" t="s">
        <v>32</v>
      </c>
      <c r="B66" s="51" t="s">
        <v>50</v>
      </c>
      <c r="C66" s="26" t="s">
        <v>0</v>
      </c>
      <c r="D66" s="61">
        <v>895.6000000000001</v>
      </c>
      <c r="E66" s="61">
        <v>893</v>
      </c>
      <c r="F66" s="37">
        <f t="shared" si="0"/>
        <v>-2.6000000000001364</v>
      </c>
      <c r="G66" s="82">
        <f t="shared" si="1"/>
        <v>99.70969182670834</v>
      </c>
      <c r="H66" s="71"/>
      <c r="I66" s="50" t="s">
        <v>32</v>
      </c>
      <c r="J66" s="51" t="s">
        <v>50</v>
      </c>
      <c r="K66" s="26" t="s">
        <v>0</v>
      </c>
      <c r="L66" s="28">
        <v>165</v>
      </c>
      <c r="M66" s="61">
        <v>139</v>
      </c>
      <c r="N66" s="37">
        <f t="shared" si="2"/>
        <v>-26</v>
      </c>
      <c r="O66" s="82">
        <f t="shared" si="3"/>
        <v>84.24242424242424</v>
      </c>
      <c r="P66" s="69"/>
      <c r="Q66" s="50" t="s">
        <v>32</v>
      </c>
      <c r="R66" s="51" t="s">
        <v>50</v>
      </c>
      <c r="S66" s="26" t="s">
        <v>0</v>
      </c>
      <c r="T66" s="28">
        <v>442</v>
      </c>
      <c r="U66" s="61">
        <v>471</v>
      </c>
      <c r="V66" s="37">
        <v>29</v>
      </c>
      <c r="W66" s="36">
        <v>106.56108597285068</v>
      </c>
      <c r="X66" s="69"/>
      <c r="Z66" s="89"/>
    </row>
    <row r="67" spans="1:26" ht="14.25" customHeight="1">
      <c r="A67" s="50" t="s">
        <v>33</v>
      </c>
      <c r="B67" s="51" t="s">
        <v>46</v>
      </c>
      <c r="C67" s="26" t="s">
        <v>0</v>
      </c>
      <c r="D67" s="61">
        <v>361.55</v>
      </c>
      <c r="E67" s="61">
        <v>428</v>
      </c>
      <c r="F67" s="37">
        <f t="shared" si="0"/>
        <v>66.44999999999999</v>
      </c>
      <c r="G67" s="82">
        <f t="shared" si="1"/>
        <v>118.3792006638086</v>
      </c>
      <c r="H67" s="39"/>
      <c r="I67" s="50" t="s">
        <v>33</v>
      </c>
      <c r="J67" s="51" t="s">
        <v>46</v>
      </c>
      <c r="K67" s="26" t="s">
        <v>0</v>
      </c>
      <c r="L67" s="28">
        <v>62</v>
      </c>
      <c r="M67" s="61">
        <v>62</v>
      </c>
      <c r="N67" s="37">
        <f t="shared" si="2"/>
        <v>0</v>
      </c>
      <c r="O67" s="82">
        <f t="shared" si="3"/>
        <v>100</v>
      </c>
      <c r="P67" s="39"/>
      <c r="Q67" s="50" t="s">
        <v>33</v>
      </c>
      <c r="R67" s="51" t="s">
        <v>46</v>
      </c>
      <c r="S67" s="26" t="s">
        <v>0</v>
      </c>
      <c r="T67" s="28">
        <v>199</v>
      </c>
      <c r="U67" s="61">
        <v>248</v>
      </c>
      <c r="V67" s="37">
        <v>49</v>
      </c>
      <c r="W67" s="36">
        <v>124.62311557788945</v>
      </c>
      <c r="X67" s="39"/>
      <c r="Z67" s="89"/>
    </row>
    <row r="68" spans="1:26" ht="21.75" customHeight="1">
      <c r="A68" s="50" t="s">
        <v>34</v>
      </c>
      <c r="B68" s="51" t="s">
        <v>7</v>
      </c>
      <c r="C68" s="26" t="s">
        <v>0</v>
      </c>
      <c r="D68" s="61">
        <v>650</v>
      </c>
      <c r="E68" s="61">
        <v>568</v>
      </c>
      <c r="F68" s="37">
        <f t="shared" si="0"/>
        <v>-82</v>
      </c>
      <c r="G68" s="82">
        <f t="shared" si="1"/>
        <v>87.38461538461539</v>
      </c>
      <c r="H68" s="64"/>
      <c r="I68" s="50" t="s">
        <v>34</v>
      </c>
      <c r="J68" s="51" t="s">
        <v>7</v>
      </c>
      <c r="K68" s="26" t="s">
        <v>0</v>
      </c>
      <c r="L68" s="28">
        <v>114</v>
      </c>
      <c r="M68" s="61">
        <v>95</v>
      </c>
      <c r="N68" s="37">
        <f t="shared" si="2"/>
        <v>-19</v>
      </c>
      <c r="O68" s="82">
        <f t="shared" si="3"/>
        <v>83.33333333333334</v>
      </c>
      <c r="P68" s="64"/>
      <c r="Q68" s="50" t="s">
        <v>34</v>
      </c>
      <c r="R68" s="51" t="s">
        <v>7</v>
      </c>
      <c r="S68" s="26" t="s">
        <v>0</v>
      </c>
      <c r="T68" s="28">
        <v>359</v>
      </c>
      <c r="U68" s="61">
        <v>340</v>
      </c>
      <c r="V68" s="37">
        <v>-19</v>
      </c>
      <c r="W68" s="36">
        <v>94.70752089136491</v>
      </c>
      <c r="X68" s="64"/>
      <c r="Z68" s="89"/>
    </row>
    <row r="69" spans="1:26" ht="21">
      <c r="A69" s="50" t="s">
        <v>35</v>
      </c>
      <c r="B69" s="51" t="s">
        <v>124</v>
      </c>
      <c r="C69" s="26" t="s">
        <v>0</v>
      </c>
      <c r="D69" s="61">
        <v>936.8500000000001</v>
      </c>
      <c r="E69" s="61">
        <v>751</v>
      </c>
      <c r="F69" s="37">
        <f t="shared" si="0"/>
        <v>-185.85000000000014</v>
      </c>
      <c r="G69" s="82">
        <f t="shared" si="1"/>
        <v>80.16224582377114</v>
      </c>
      <c r="H69" s="39" t="s">
        <v>196</v>
      </c>
      <c r="I69" s="50" t="s">
        <v>35</v>
      </c>
      <c r="J69" s="51" t="s">
        <v>124</v>
      </c>
      <c r="K69" s="26" t="s">
        <v>0</v>
      </c>
      <c r="L69" s="28">
        <v>162</v>
      </c>
      <c r="M69" s="61">
        <v>131</v>
      </c>
      <c r="N69" s="37">
        <f t="shared" si="2"/>
        <v>-31</v>
      </c>
      <c r="O69" s="82">
        <f t="shared" si="3"/>
        <v>80.8641975308642</v>
      </c>
      <c r="P69" s="39" t="s">
        <v>196</v>
      </c>
      <c r="Q69" s="50" t="s">
        <v>35</v>
      </c>
      <c r="R69" s="51" t="s">
        <v>124</v>
      </c>
      <c r="S69" s="26" t="s">
        <v>0</v>
      </c>
      <c r="T69" s="28">
        <v>517</v>
      </c>
      <c r="U69" s="61">
        <v>413</v>
      </c>
      <c r="V69" s="37">
        <v>-104</v>
      </c>
      <c r="W69" s="36">
        <v>79.88394584139265</v>
      </c>
      <c r="X69" s="39" t="s">
        <v>196</v>
      </c>
      <c r="Z69" s="89"/>
    </row>
    <row r="70" spans="1:26" ht="11.25">
      <c r="A70" s="50" t="s">
        <v>36</v>
      </c>
      <c r="B70" s="51" t="s">
        <v>96</v>
      </c>
      <c r="C70" s="26" t="s">
        <v>0</v>
      </c>
      <c r="D70" s="37">
        <f>D71+D72+D73+D74+D75+D76+D77+D78</f>
        <v>2350.4</v>
      </c>
      <c r="E70" s="37">
        <f>E71+E72+E73+E74+E75+E76+E77+E78</f>
        <v>2043</v>
      </c>
      <c r="F70" s="37">
        <f t="shared" si="0"/>
        <v>-307.4000000000001</v>
      </c>
      <c r="G70" s="82">
        <f t="shared" si="1"/>
        <v>86.9213750850919</v>
      </c>
      <c r="H70" s="39"/>
      <c r="I70" s="50" t="s">
        <v>36</v>
      </c>
      <c r="J70" s="51" t="s">
        <v>96</v>
      </c>
      <c r="K70" s="26" t="s">
        <v>0</v>
      </c>
      <c r="L70" s="37">
        <v>407</v>
      </c>
      <c r="M70" s="37">
        <f>SUM(M71:M78)</f>
        <v>327</v>
      </c>
      <c r="N70" s="37">
        <f t="shared" si="2"/>
        <v>-80</v>
      </c>
      <c r="O70" s="82">
        <f t="shared" si="3"/>
        <v>80.34398034398035</v>
      </c>
      <c r="P70" s="39"/>
      <c r="Q70" s="50" t="s">
        <v>36</v>
      </c>
      <c r="R70" s="51" t="s">
        <v>96</v>
      </c>
      <c r="S70" s="26" t="s">
        <v>0</v>
      </c>
      <c r="T70" s="37">
        <v>1272</v>
      </c>
      <c r="U70" s="37">
        <v>1061</v>
      </c>
      <c r="V70" s="37">
        <v>-211</v>
      </c>
      <c r="W70" s="36">
        <v>83.4119496855346</v>
      </c>
      <c r="X70" s="39"/>
      <c r="Z70" s="89"/>
    </row>
    <row r="71" spans="1:26" ht="11.25">
      <c r="A71" s="50" t="s">
        <v>125</v>
      </c>
      <c r="B71" s="51" t="s">
        <v>126</v>
      </c>
      <c r="C71" s="26" t="s">
        <v>0</v>
      </c>
      <c r="D71" s="61">
        <v>745.45</v>
      </c>
      <c r="E71" s="61">
        <v>220</v>
      </c>
      <c r="F71" s="37">
        <f t="shared" si="0"/>
        <v>-525.45</v>
      </c>
      <c r="G71" s="82">
        <f t="shared" si="1"/>
        <v>29.512375075457776</v>
      </c>
      <c r="H71" s="39" t="s">
        <v>194</v>
      </c>
      <c r="I71" s="50" t="s">
        <v>125</v>
      </c>
      <c r="J71" s="51" t="s">
        <v>126</v>
      </c>
      <c r="K71" s="26" t="s">
        <v>0</v>
      </c>
      <c r="L71" s="28">
        <v>129</v>
      </c>
      <c r="M71" s="61">
        <v>38</v>
      </c>
      <c r="N71" s="37">
        <f t="shared" si="2"/>
        <v>-91</v>
      </c>
      <c r="O71" s="82">
        <f t="shared" si="3"/>
        <v>29.457364341085274</v>
      </c>
      <c r="P71" s="39" t="s">
        <v>194</v>
      </c>
      <c r="Q71" s="50" t="s">
        <v>125</v>
      </c>
      <c r="R71" s="51" t="s">
        <v>126</v>
      </c>
      <c r="S71" s="26" t="s">
        <v>0</v>
      </c>
      <c r="T71" s="28">
        <v>411</v>
      </c>
      <c r="U71" s="61">
        <v>121</v>
      </c>
      <c r="V71" s="37">
        <v>-290</v>
      </c>
      <c r="W71" s="36">
        <v>29.44038929440389</v>
      </c>
      <c r="X71" s="39" t="s">
        <v>194</v>
      </c>
      <c r="Z71" s="89"/>
    </row>
    <row r="72" spans="1:26" ht="14.25" customHeight="1">
      <c r="A72" s="50" t="s">
        <v>127</v>
      </c>
      <c r="B72" s="51" t="s">
        <v>100</v>
      </c>
      <c r="C72" s="26" t="s">
        <v>0</v>
      </c>
      <c r="D72" s="61">
        <v>350.6</v>
      </c>
      <c r="E72" s="61">
        <v>516</v>
      </c>
      <c r="F72" s="37">
        <f t="shared" si="0"/>
        <v>165.39999999999998</v>
      </c>
      <c r="G72" s="82">
        <f t="shared" si="1"/>
        <v>147.17626925270963</v>
      </c>
      <c r="H72" s="39" t="s">
        <v>180</v>
      </c>
      <c r="I72" s="50" t="s">
        <v>127</v>
      </c>
      <c r="J72" s="51" t="s">
        <v>100</v>
      </c>
      <c r="K72" s="26" t="s">
        <v>0</v>
      </c>
      <c r="L72" s="28">
        <v>60</v>
      </c>
      <c r="M72" s="61">
        <v>70</v>
      </c>
      <c r="N72" s="37">
        <f t="shared" si="2"/>
        <v>10</v>
      </c>
      <c r="O72" s="82">
        <f t="shared" si="3"/>
        <v>116.66666666666667</v>
      </c>
      <c r="P72" s="39" t="s">
        <v>180</v>
      </c>
      <c r="Q72" s="50" t="s">
        <v>127</v>
      </c>
      <c r="R72" s="51" t="s">
        <v>100</v>
      </c>
      <c r="S72" s="26" t="s">
        <v>0</v>
      </c>
      <c r="T72" s="28">
        <v>194</v>
      </c>
      <c r="U72" s="61">
        <v>272</v>
      </c>
      <c r="V72" s="37">
        <v>78</v>
      </c>
      <c r="W72" s="36">
        <v>140.2061855670103</v>
      </c>
      <c r="X72" s="39" t="s">
        <v>183</v>
      </c>
      <c r="Z72" s="89"/>
    </row>
    <row r="73" spans="1:26" ht="21">
      <c r="A73" s="50" t="s">
        <v>128</v>
      </c>
      <c r="B73" s="51" t="s">
        <v>104</v>
      </c>
      <c r="C73" s="26" t="s">
        <v>0</v>
      </c>
      <c r="D73" s="61">
        <v>158.85</v>
      </c>
      <c r="E73" s="61">
        <v>285</v>
      </c>
      <c r="F73" s="37">
        <f aca="true" t="shared" si="4" ref="F73:F86">E73-D73</f>
        <v>126.15</v>
      </c>
      <c r="G73" s="82">
        <f aca="true" t="shared" si="5" ref="G73:G86">E73/D73*100</f>
        <v>179.41454202077432</v>
      </c>
      <c r="H73" s="39" t="s">
        <v>197</v>
      </c>
      <c r="I73" s="50" t="s">
        <v>128</v>
      </c>
      <c r="J73" s="51" t="s">
        <v>104</v>
      </c>
      <c r="K73" s="26" t="s">
        <v>0</v>
      </c>
      <c r="L73" s="28">
        <v>29</v>
      </c>
      <c r="M73" s="61">
        <v>55</v>
      </c>
      <c r="N73" s="37">
        <f aca="true" t="shared" si="6" ref="N73:N86">M73-L73</f>
        <v>26</v>
      </c>
      <c r="O73" s="82">
        <f aca="true" t="shared" si="7" ref="O73:O86">M73/L73*100</f>
        <v>189.6551724137931</v>
      </c>
      <c r="P73" s="39" t="s">
        <v>197</v>
      </c>
      <c r="Q73" s="50" t="s">
        <v>128</v>
      </c>
      <c r="R73" s="51" t="s">
        <v>104</v>
      </c>
      <c r="S73" s="26" t="s">
        <v>0</v>
      </c>
      <c r="T73" s="28">
        <v>63</v>
      </c>
      <c r="U73" s="61">
        <v>111</v>
      </c>
      <c r="V73" s="37">
        <v>48</v>
      </c>
      <c r="W73" s="36">
        <v>176.19047619047618</v>
      </c>
      <c r="X73" s="39" t="s">
        <v>197</v>
      </c>
      <c r="Z73" s="89"/>
    </row>
    <row r="74" spans="1:26" ht="16.5" customHeight="1">
      <c r="A74" s="50" t="s">
        <v>129</v>
      </c>
      <c r="B74" s="51" t="s">
        <v>118</v>
      </c>
      <c r="C74" s="26" t="s">
        <v>0</v>
      </c>
      <c r="D74" s="61">
        <v>48.4</v>
      </c>
      <c r="E74" s="61">
        <v>55</v>
      </c>
      <c r="F74" s="37">
        <f t="shared" si="4"/>
        <v>6.600000000000001</v>
      </c>
      <c r="G74" s="82">
        <f t="shared" si="5"/>
        <v>113.63636363636364</v>
      </c>
      <c r="H74" s="39"/>
      <c r="I74" s="50" t="s">
        <v>129</v>
      </c>
      <c r="J74" s="51" t="s">
        <v>118</v>
      </c>
      <c r="K74" s="26" t="s">
        <v>0</v>
      </c>
      <c r="L74" s="28">
        <v>8</v>
      </c>
      <c r="M74" s="61">
        <v>9</v>
      </c>
      <c r="N74" s="37">
        <f t="shared" si="6"/>
        <v>1</v>
      </c>
      <c r="O74" s="82">
        <f t="shared" si="7"/>
        <v>112.5</v>
      </c>
      <c r="P74" s="39"/>
      <c r="Q74" s="50" t="s">
        <v>129</v>
      </c>
      <c r="R74" s="51" t="s">
        <v>118</v>
      </c>
      <c r="S74" s="26" t="s">
        <v>0</v>
      </c>
      <c r="T74" s="28">
        <v>27</v>
      </c>
      <c r="U74" s="61">
        <v>31</v>
      </c>
      <c r="V74" s="37">
        <v>4</v>
      </c>
      <c r="W74" s="36">
        <v>114.81481481481481</v>
      </c>
      <c r="X74" s="39"/>
      <c r="Z74" s="89"/>
    </row>
    <row r="75" spans="1:26" ht="11.25">
      <c r="A75" s="50" t="s">
        <v>130</v>
      </c>
      <c r="B75" s="51" t="s">
        <v>131</v>
      </c>
      <c r="C75" s="26" t="s">
        <v>0</v>
      </c>
      <c r="D75" s="61">
        <v>176.35</v>
      </c>
      <c r="E75" s="61">
        <v>106</v>
      </c>
      <c r="F75" s="37">
        <f t="shared" si="4"/>
        <v>-70.35</v>
      </c>
      <c r="G75" s="82">
        <f t="shared" si="5"/>
        <v>60.10774028919762</v>
      </c>
      <c r="H75" s="39" t="s">
        <v>198</v>
      </c>
      <c r="I75" s="50" t="s">
        <v>130</v>
      </c>
      <c r="J75" s="51" t="s">
        <v>131</v>
      </c>
      <c r="K75" s="26" t="s">
        <v>0</v>
      </c>
      <c r="L75" s="28">
        <v>30</v>
      </c>
      <c r="M75" s="61">
        <v>13</v>
      </c>
      <c r="N75" s="37">
        <f t="shared" si="6"/>
        <v>-17</v>
      </c>
      <c r="O75" s="82">
        <f t="shared" si="7"/>
        <v>43.333333333333336</v>
      </c>
      <c r="P75" s="39" t="s">
        <v>198</v>
      </c>
      <c r="Q75" s="50" t="s">
        <v>130</v>
      </c>
      <c r="R75" s="51" t="s">
        <v>131</v>
      </c>
      <c r="S75" s="26" t="s">
        <v>0</v>
      </c>
      <c r="T75" s="28">
        <v>97</v>
      </c>
      <c r="U75" s="61">
        <v>64</v>
      </c>
      <c r="V75" s="37">
        <v>-33</v>
      </c>
      <c r="W75" s="36">
        <v>65.97938144329896</v>
      </c>
      <c r="X75" s="39" t="s">
        <v>198</v>
      </c>
      <c r="Z75" s="89"/>
    </row>
    <row r="76" spans="1:26" ht="21.75" customHeight="1">
      <c r="A76" s="50" t="s">
        <v>132</v>
      </c>
      <c r="B76" s="51" t="s">
        <v>133</v>
      </c>
      <c r="C76" s="26" t="s">
        <v>0</v>
      </c>
      <c r="D76" s="61">
        <v>279.85</v>
      </c>
      <c r="E76" s="61">
        <v>184</v>
      </c>
      <c r="F76" s="37">
        <f t="shared" si="4"/>
        <v>-95.85000000000002</v>
      </c>
      <c r="G76" s="82">
        <f t="shared" si="5"/>
        <v>65.74950866535644</v>
      </c>
      <c r="H76" s="69"/>
      <c r="I76" s="50" t="s">
        <v>132</v>
      </c>
      <c r="J76" s="51" t="s">
        <v>133</v>
      </c>
      <c r="K76" s="26" t="s">
        <v>0</v>
      </c>
      <c r="L76" s="28">
        <v>48</v>
      </c>
      <c r="M76" s="61">
        <v>27</v>
      </c>
      <c r="N76" s="37">
        <f t="shared" si="6"/>
        <v>-21</v>
      </c>
      <c r="O76" s="82">
        <f t="shared" si="7"/>
        <v>56.25</v>
      </c>
      <c r="P76" s="69"/>
      <c r="Q76" s="50" t="s">
        <v>132</v>
      </c>
      <c r="R76" s="51" t="s">
        <v>133</v>
      </c>
      <c r="S76" s="26" t="s">
        <v>0</v>
      </c>
      <c r="T76" s="28">
        <v>155</v>
      </c>
      <c r="U76" s="61">
        <v>86</v>
      </c>
      <c r="V76" s="37">
        <v>-69</v>
      </c>
      <c r="W76" s="36">
        <v>55.483870967741936</v>
      </c>
      <c r="X76" s="69" t="s">
        <v>174</v>
      </c>
      <c r="Z76" s="89"/>
    </row>
    <row r="77" spans="1:26" ht="12.75" customHeight="1">
      <c r="A77" s="50" t="s">
        <v>134</v>
      </c>
      <c r="B77" s="51" t="s">
        <v>135</v>
      </c>
      <c r="C77" s="26" t="s">
        <v>0</v>
      </c>
      <c r="D77" s="61">
        <v>468.15</v>
      </c>
      <c r="E77" s="61">
        <v>402</v>
      </c>
      <c r="F77" s="37">
        <f t="shared" si="4"/>
        <v>-66.14999999999998</v>
      </c>
      <c r="G77" s="82">
        <f t="shared" si="5"/>
        <v>85.86991348926627</v>
      </c>
      <c r="H77" s="39" t="s">
        <v>199</v>
      </c>
      <c r="I77" s="50" t="s">
        <v>134</v>
      </c>
      <c r="J77" s="51" t="s">
        <v>135</v>
      </c>
      <c r="K77" s="26" t="s">
        <v>0</v>
      </c>
      <c r="L77" s="28">
        <v>81</v>
      </c>
      <c r="M77" s="61">
        <v>67</v>
      </c>
      <c r="N77" s="37">
        <f t="shared" si="6"/>
        <v>-14</v>
      </c>
      <c r="O77" s="82">
        <f t="shared" si="7"/>
        <v>82.71604938271605</v>
      </c>
      <c r="P77" s="39" t="s">
        <v>199</v>
      </c>
      <c r="Q77" s="50" t="s">
        <v>134</v>
      </c>
      <c r="R77" s="51" t="s">
        <v>135</v>
      </c>
      <c r="S77" s="26" t="s">
        <v>0</v>
      </c>
      <c r="T77" s="28">
        <v>258</v>
      </c>
      <c r="U77" s="61">
        <v>224</v>
      </c>
      <c r="V77" s="37">
        <v>-34</v>
      </c>
      <c r="W77" s="36">
        <v>86.82170542635659</v>
      </c>
      <c r="X77" s="39" t="s">
        <v>199</v>
      </c>
      <c r="Z77" s="89"/>
    </row>
    <row r="78" spans="1:26" ht="14.25" customHeight="1">
      <c r="A78" s="50" t="s">
        <v>136</v>
      </c>
      <c r="B78" s="51" t="s">
        <v>137</v>
      </c>
      <c r="C78" s="26" t="s">
        <v>0</v>
      </c>
      <c r="D78" s="61">
        <v>122.75</v>
      </c>
      <c r="E78" s="61">
        <v>275</v>
      </c>
      <c r="F78" s="37">
        <f t="shared" si="4"/>
        <v>152.25</v>
      </c>
      <c r="G78" s="82">
        <f t="shared" si="5"/>
        <v>224.0325865580448</v>
      </c>
      <c r="H78" s="39"/>
      <c r="I78" s="50" t="s">
        <v>136</v>
      </c>
      <c r="J78" s="51" t="s">
        <v>137</v>
      </c>
      <c r="K78" s="26" t="s">
        <v>0</v>
      </c>
      <c r="L78" s="28">
        <v>21</v>
      </c>
      <c r="M78" s="61">
        <v>48</v>
      </c>
      <c r="N78" s="37">
        <f t="shared" si="6"/>
        <v>27</v>
      </c>
      <c r="O78" s="82">
        <f t="shared" si="7"/>
        <v>228.57142857142856</v>
      </c>
      <c r="P78" s="69"/>
      <c r="Q78" s="50" t="s">
        <v>136</v>
      </c>
      <c r="R78" s="51" t="s">
        <v>137</v>
      </c>
      <c r="S78" s="26" t="s">
        <v>0</v>
      </c>
      <c r="T78" s="28">
        <v>68</v>
      </c>
      <c r="U78" s="61">
        <v>152</v>
      </c>
      <c r="V78" s="37">
        <v>84</v>
      </c>
      <c r="W78" s="36">
        <v>223.52941176470588</v>
      </c>
      <c r="X78" s="69"/>
      <c r="Z78" s="89"/>
    </row>
    <row r="79" spans="1:26" ht="14.25" customHeight="1">
      <c r="A79" s="53" t="s">
        <v>12</v>
      </c>
      <c r="B79" s="54" t="s">
        <v>13</v>
      </c>
      <c r="C79" s="26" t="s">
        <v>0</v>
      </c>
      <c r="D79" s="62">
        <v>737989.7</v>
      </c>
      <c r="E79" s="62">
        <f>E40+E8</f>
        <v>683175</v>
      </c>
      <c r="F79" s="37">
        <f t="shared" si="4"/>
        <v>-54814.69999999995</v>
      </c>
      <c r="G79" s="82">
        <f t="shared" si="5"/>
        <v>92.57243021142436</v>
      </c>
      <c r="H79" s="39"/>
      <c r="I79" s="53" t="s">
        <v>12</v>
      </c>
      <c r="J79" s="54" t="s">
        <v>13</v>
      </c>
      <c r="K79" s="26" t="s">
        <v>0</v>
      </c>
      <c r="L79" s="62">
        <v>73053</v>
      </c>
      <c r="M79" s="62">
        <v>55198</v>
      </c>
      <c r="N79" s="37">
        <f t="shared" si="6"/>
        <v>-17855</v>
      </c>
      <c r="O79" s="82">
        <f t="shared" si="7"/>
        <v>75.55884084158076</v>
      </c>
      <c r="P79" s="33"/>
      <c r="Q79" s="53" t="s">
        <v>12</v>
      </c>
      <c r="R79" s="54" t="s">
        <v>13</v>
      </c>
      <c r="S79" s="26" t="s">
        <v>0</v>
      </c>
      <c r="T79" s="62">
        <v>374892</v>
      </c>
      <c r="U79" s="62">
        <v>383407</v>
      </c>
      <c r="V79" s="37">
        <v>8515</v>
      </c>
      <c r="W79" s="36">
        <v>102.2713208070591</v>
      </c>
      <c r="X79" s="33"/>
      <c r="Z79" s="89"/>
    </row>
    <row r="80" spans="1:26" ht="11.25">
      <c r="A80" s="53" t="s">
        <v>14</v>
      </c>
      <c r="B80" s="54" t="s">
        <v>21</v>
      </c>
      <c r="C80" s="26" t="s">
        <v>0</v>
      </c>
      <c r="D80" s="62">
        <v>170793.45000000007</v>
      </c>
      <c r="E80" s="62">
        <f>E82-E79</f>
        <v>164496</v>
      </c>
      <c r="F80" s="37">
        <f t="shared" si="4"/>
        <v>-6297.45000000007</v>
      </c>
      <c r="G80" s="82">
        <f t="shared" si="5"/>
        <v>96.31282698487556</v>
      </c>
      <c r="H80" s="76"/>
      <c r="I80" s="53" t="s">
        <v>14</v>
      </c>
      <c r="J80" s="54" t="s">
        <v>21</v>
      </c>
      <c r="K80" s="26" t="s">
        <v>0</v>
      </c>
      <c r="L80" s="62">
        <v>12093</v>
      </c>
      <c r="M80" s="62">
        <v>2764</v>
      </c>
      <c r="N80" s="37">
        <f t="shared" si="6"/>
        <v>-9329</v>
      </c>
      <c r="O80" s="82">
        <f t="shared" si="7"/>
        <v>22.856197800380386</v>
      </c>
      <c r="P80" s="69"/>
      <c r="Q80" s="53" t="s">
        <v>14</v>
      </c>
      <c r="R80" s="54" t="s">
        <v>21</v>
      </c>
      <c r="S80" s="26" t="s">
        <v>0</v>
      </c>
      <c r="T80" s="62">
        <v>54228</v>
      </c>
      <c r="U80" s="62">
        <v>28881</v>
      </c>
      <c r="V80" s="37">
        <v>-25347</v>
      </c>
      <c r="W80" s="36">
        <v>53.258464262004864</v>
      </c>
      <c r="X80" s="76"/>
      <c r="Z80" s="89"/>
    </row>
    <row r="81" spans="1:26" ht="22.5" customHeight="1">
      <c r="A81" s="53" t="s">
        <v>15</v>
      </c>
      <c r="B81" s="54" t="s">
        <v>138</v>
      </c>
      <c r="C81" s="26" t="s">
        <v>0</v>
      </c>
      <c r="D81" s="62">
        <f>1153415.3/12*6</f>
        <v>576707.65</v>
      </c>
      <c r="E81" s="84">
        <v>357754.1439361825</v>
      </c>
      <c r="F81" s="37">
        <f t="shared" si="4"/>
        <v>-218953.50606381753</v>
      </c>
      <c r="G81" s="82">
        <f t="shared" si="5"/>
        <v>62.03388214742469</v>
      </c>
      <c r="H81" s="33"/>
      <c r="I81" s="53" t="s">
        <v>15</v>
      </c>
      <c r="J81" s="54" t="s">
        <v>138</v>
      </c>
      <c r="K81" s="26" t="s">
        <v>0</v>
      </c>
      <c r="L81" s="28">
        <f>4742.6/12*6</f>
        <v>2371.3</v>
      </c>
      <c r="M81" s="84">
        <v>2101.7727426484016</v>
      </c>
      <c r="N81" s="37">
        <f t="shared" si="6"/>
        <v>-269.52725735159856</v>
      </c>
      <c r="O81" s="82">
        <f t="shared" si="7"/>
        <v>88.63377652125001</v>
      </c>
      <c r="P81" s="33"/>
      <c r="Q81" s="53" t="s">
        <v>15</v>
      </c>
      <c r="R81" s="54" t="s">
        <v>138</v>
      </c>
      <c r="S81" s="26" t="s">
        <v>0</v>
      </c>
      <c r="T81" s="62">
        <v>194356.25</v>
      </c>
      <c r="U81" s="84">
        <v>115968.63798852138</v>
      </c>
      <c r="V81" s="37">
        <v>-78387.61201147862</v>
      </c>
      <c r="W81" s="36">
        <v>59.66807755784617</v>
      </c>
      <c r="X81" s="33"/>
      <c r="Z81" s="89"/>
    </row>
    <row r="82" spans="1:26" ht="14.25" customHeight="1">
      <c r="A82" s="53" t="s">
        <v>17</v>
      </c>
      <c r="B82" s="54" t="s">
        <v>16</v>
      </c>
      <c r="C82" s="26" t="s">
        <v>0</v>
      </c>
      <c r="D82" s="62">
        <v>908783.15</v>
      </c>
      <c r="E82" s="62">
        <v>847671</v>
      </c>
      <c r="F82" s="37">
        <f t="shared" si="4"/>
        <v>-61112.15000000002</v>
      </c>
      <c r="G82" s="82">
        <f t="shared" si="5"/>
        <v>93.27538698313234</v>
      </c>
      <c r="H82" s="76"/>
      <c r="I82" s="53" t="s">
        <v>17</v>
      </c>
      <c r="J82" s="54" t="s">
        <v>16</v>
      </c>
      <c r="K82" s="26" t="s">
        <v>0</v>
      </c>
      <c r="L82" s="62">
        <v>85145</v>
      </c>
      <c r="M82" s="62">
        <v>57962</v>
      </c>
      <c r="N82" s="37">
        <f t="shared" si="6"/>
        <v>-27183</v>
      </c>
      <c r="O82" s="82">
        <f t="shared" si="7"/>
        <v>68.0744612132245</v>
      </c>
      <c r="P82" s="33"/>
      <c r="Q82" s="53" t="s">
        <v>17</v>
      </c>
      <c r="R82" s="54" t="s">
        <v>16</v>
      </c>
      <c r="S82" s="26" t="s">
        <v>0</v>
      </c>
      <c r="T82" s="62">
        <v>429120</v>
      </c>
      <c r="U82" s="62">
        <v>412288</v>
      </c>
      <c r="V82" s="37">
        <v>-16832</v>
      </c>
      <c r="W82" s="36">
        <v>96.07755406413125</v>
      </c>
      <c r="X82" s="33"/>
      <c r="Z82" s="89"/>
    </row>
    <row r="83" spans="1:26" ht="14.25" customHeight="1">
      <c r="A83" s="58" t="s">
        <v>39</v>
      </c>
      <c r="B83" s="59" t="s">
        <v>18</v>
      </c>
      <c r="C83" s="26" t="s">
        <v>23</v>
      </c>
      <c r="D83" s="28">
        <v>7847</v>
      </c>
      <c r="E83" s="28">
        <v>7507.701</v>
      </c>
      <c r="F83" s="37">
        <f t="shared" si="4"/>
        <v>-339.299</v>
      </c>
      <c r="G83" s="82">
        <f t="shared" si="5"/>
        <v>95.67606728686123</v>
      </c>
      <c r="H83" s="33"/>
      <c r="I83" s="58" t="s">
        <v>39</v>
      </c>
      <c r="J83" s="59" t="s">
        <v>18</v>
      </c>
      <c r="K83" s="26" t="s">
        <v>23</v>
      </c>
      <c r="L83" s="28">
        <v>4607</v>
      </c>
      <c r="M83" s="28">
        <v>3136</v>
      </c>
      <c r="N83" s="37">
        <f t="shared" si="6"/>
        <v>-1471</v>
      </c>
      <c r="O83" s="82">
        <f t="shared" si="7"/>
        <v>68.07032776210114</v>
      </c>
      <c r="P83" s="33"/>
      <c r="Q83" s="58" t="s">
        <v>39</v>
      </c>
      <c r="R83" s="59" t="s">
        <v>18</v>
      </c>
      <c r="S83" s="26" t="s">
        <v>23</v>
      </c>
      <c r="T83" s="28">
        <v>4961</v>
      </c>
      <c r="U83" s="28">
        <v>4737</v>
      </c>
      <c r="V83" s="37">
        <v>-224</v>
      </c>
      <c r="W83" s="36">
        <v>95.48478129409393</v>
      </c>
      <c r="X83" s="33"/>
      <c r="Z83" s="89"/>
    </row>
    <row r="84" spans="1:26" ht="14.25" customHeight="1">
      <c r="A84" s="96" t="s">
        <v>40</v>
      </c>
      <c r="B84" s="95" t="s">
        <v>139</v>
      </c>
      <c r="C84" s="26" t="s">
        <v>1</v>
      </c>
      <c r="D84" s="86">
        <v>19.5</v>
      </c>
      <c r="E84" s="86">
        <v>18.37</v>
      </c>
      <c r="F84" s="37">
        <f t="shared" si="4"/>
        <v>-1.129999999999999</v>
      </c>
      <c r="G84" s="36">
        <f t="shared" si="5"/>
        <v>94.2051282051282</v>
      </c>
      <c r="H84" s="33"/>
      <c r="I84" s="96" t="s">
        <v>40</v>
      </c>
      <c r="J84" s="95" t="s">
        <v>139</v>
      </c>
      <c r="K84" s="26" t="s">
        <v>1</v>
      </c>
      <c r="L84" s="32">
        <v>7.2</v>
      </c>
      <c r="M84" s="32">
        <v>11.36</v>
      </c>
      <c r="N84" s="37">
        <f t="shared" si="6"/>
        <v>4.159999999999999</v>
      </c>
      <c r="O84" s="36">
        <f t="shared" si="7"/>
        <v>157.77777777777777</v>
      </c>
      <c r="P84" s="33"/>
      <c r="Q84" s="96" t="s">
        <v>40</v>
      </c>
      <c r="R84" s="95" t="s">
        <v>139</v>
      </c>
      <c r="S84" s="26" t="s">
        <v>1</v>
      </c>
      <c r="T84" s="32"/>
      <c r="U84" s="42"/>
      <c r="V84" s="37"/>
      <c r="W84" s="36"/>
      <c r="X84" s="33"/>
      <c r="Z84" s="89"/>
    </row>
    <row r="85" spans="1:26" ht="14.25" customHeight="1">
      <c r="A85" s="96"/>
      <c r="B85" s="95"/>
      <c r="C85" s="26" t="s">
        <v>23</v>
      </c>
      <c r="D85" s="28">
        <v>1944</v>
      </c>
      <c r="E85" s="28">
        <v>1691</v>
      </c>
      <c r="F85" s="37">
        <f t="shared" si="4"/>
        <v>-253</v>
      </c>
      <c r="G85" s="36">
        <f t="shared" si="5"/>
        <v>86.98559670781893</v>
      </c>
      <c r="H85" s="33"/>
      <c r="I85" s="96"/>
      <c r="J85" s="95"/>
      <c r="K85" s="26" t="s">
        <v>23</v>
      </c>
      <c r="L85" s="28">
        <v>354</v>
      </c>
      <c r="M85" s="28">
        <v>987</v>
      </c>
      <c r="N85" s="37">
        <f t="shared" si="6"/>
        <v>633</v>
      </c>
      <c r="O85" s="36">
        <f t="shared" si="7"/>
        <v>278.81355932203394</v>
      </c>
      <c r="P85" s="33"/>
      <c r="Q85" s="96"/>
      <c r="R85" s="95"/>
      <c r="S85" s="26" t="s">
        <v>23</v>
      </c>
      <c r="T85" s="30"/>
      <c r="U85" s="42"/>
      <c r="V85" s="37"/>
      <c r="W85" s="36"/>
      <c r="X85" s="33"/>
      <c r="Z85" s="89"/>
    </row>
    <row r="86" spans="1:26" ht="14.25" customHeight="1">
      <c r="A86" s="58" t="s">
        <v>140</v>
      </c>
      <c r="B86" s="59" t="s">
        <v>141</v>
      </c>
      <c r="C86" s="26" t="s">
        <v>144</v>
      </c>
      <c r="D86" s="83">
        <f>D82/D83+0.01</f>
        <v>115.82281381419652</v>
      </c>
      <c r="E86" s="83">
        <f>E82/E83</f>
        <v>112.90686722872954</v>
      </c>
      <c r="F86" s="37">
        <f t="shared" si="4"/>
        <v>-2.9159465854669833</v>
      </c>
      <c r="G86" s="36">
        <f t="shared" si="5"/>
        <v>97.482407403653</v>
      </c>
      <c r="H86" s="33"/>
      <c r="I86" s="58" t="s">
        <v>140</v>
      </c>
      <c r="J86" s="59" t="s">
        <v>141</v>
      </c>
      <c r="K86" s="26" t="s">
        <v>144</v>
      </c>
      <c r="L86" s="83">
        <f>L82/L83</f>
        <v>18.481658345995225</v>
      </c>
      <c r="M86" s="83">
        <f>M82/M83</f>
        <v>18.4827806122449</v>
      </c>
      <c r="N86" s="37">
        <f t="shared" si="6"/>
        <v>0.001122266249673487</v>
      </c>
      <c r="O86" s="36">
        <f t="shared" si="7"/>
        <v>100.0060723244022</v>
      </c>
      <c r="P86" s="33"/>
      <c r="Q86" s="58" t="s">
        <v>140</v>
      </c>
      <c r="R86" s="59" t="s">
        <v>141</v>
      </c>
      <c r="S86" s="26" t="s">
        <v>144</v>
      </c>
      <c r="T86" s="83">
        <v>86.50868978028623</v>
      </c>
      <c r="U86" s="83">
        <v>87.03567658855816</v>
      </c>
      <c r="V86" s="38"/>
      <c r="W86" s="36"/>
      <c r="X86" s="33"/>
      <c r="Z86" s="89"/>
    </row>
    <row r="87" spans="1:24" ht="14.25" customHeight="1">
      <c r="A87" s="17"/>
      <c r="B87" s="43"/>
      <c r="C87" s="19"/>
      <c r="D87" s="44"/>
      <c r="E87" s="44"/>
      <c r="F87" s="45"/>
      <c r="G87" s="46"/>
      <c r="H87" s="47"/>
      <c r="I87" s="17"/>
      <c r="J87" s="43"/>
      <c r="K87" s="19"/>
      <c r="L87" s="44"/>
      <c r="M87" s="44"/>
      <c r="N87" s="45"/>
      <c r="O87" s="46"/>
      <c r="P87" s="47"/>
      <c r="Q87" s="19"/>
      <c r="R87" s="43"/>
      <c r="S87" s="19"/>
      <c r="T87" s="44"/>
      <c r="U87" s="44"/>
      <c r="V87" s="45"/>
      <c r="W87" s="46"/>
      <c r="X87" s="47"/>
    </row>
    <row r="88" spans="1:24" ht="15" customHeight="1">
      <c r="A88" s="90" t="s">
        <v>153</v>
      </c>
      <c r="B88" s="90"/>
      <c r="C88" s="11"/>
      <c r="D88" s="90" t="s">
        <v>154</v>
      </c>
      <c r="E88" s="90"/>
      <c r="F88" s="90"/>
      <c r="G88" s="18"/>
      <c r="H88" s="14"/>
      <c r="I88" s="90" t="s">
        <v>153</v>
      </c>
      <c r="J88" s="90"/>
      <c r="K88" s="11"/>
      <c r="L88" s="90" t="s">
        <v>154</v>
      </c>
      <c r="M88" s="90"/>
      <c r="N88" s="90"/>
      <c r="O88" s="18"/>
      <c r="P88" s="14"/>
      <c r="Q88" s="90" t="s">
        <v>153</v>
      </c>
      <c r="R88" s="90"/>
      <c r="S88" s="11"/>
      <c r="T88" s="90" t="s">
        <v>154</v>
      </c>
      <c r="U88" s="90"/>
      <c r="V88" s="90"/>
      <c r="W88" s="18"/>
      <c r="X88" s="14"/>
    </row>
    <row r="89" spans="1:24" ht="21" customHeight="1">
      <c r="A89" s="90" t="s">
        <v>155</v>
      </c>
      <c r="B89" s="90"/>
      <c r="C89" s="7"/>
      <c r="D89" s="90" t="s">
        <v>156</v>
      </c>
      <c r="E89" s="90"/>
      <c r="F89" s="90"/>
      <c r="G89" s="90"/>
      <c r="H89" s="14"/>
      <c r="I89" s="90" t="s">
        <v>155</v>
      </c>
      <c r="J89" s="90"/>
      <c r="K89" s="7"/>
      <c r="L89" s="90" t="s">
        <v>156</v>
      </c>
      <c r="M89" s="90"/>
      <c r="N89" s="90"/>
      <c r="O89" s="90"/>
      <c r="P89" s="14"/>
      <c r="Q89" s="90" t="s">
        <v>155</v>
      </c>
      <c r="R89" s="90"/>
      <c r="S89" s="7"/>
      <c r="T89" s="90" t="s">
        <v>156</v>
      </c>
      <c r="U89" s="90"/>
      <c r="V89" s="90"/>
      <c r="W89" s="90"/>
      <c r="X89" s="14"/>
    </row>
    <row r="90" spans="1:24" ht="21" customHeight="1">
      <c r="A90" s="90" t="s">
        <v>157</v>
      </c>
      <c r="B90" s="90"/>
      <c r="C90" s="7"/>
      <c r="D90" s="7" t="s">
        <v>158</v>
      </c>
      <c r="E90" s="14"/>
      <c r="F90" s="92"/>
      <c r="G90" s="92"/>
      <c r="H90" s="14"/>
      <c r="I90" s="90" t="s">
        <v>157</v>
      </c>
      <c r="J90" s="90"/>
      <c r="K90" s="7"/>
      <c r="L90" s="7" t="s">
        <v>158</v>
      </c>
      <c r="M90" s="14"/>
      <c r="N90" s="92"/>
      <c r="O90" s="92"/>
      <c r="P90" s="14"/>
      <c r="Q90" s="90" t="s">
        <v>157</v>
      </c>
      <c r="R90" s="90"/>
      <c r="S90" s="7"/>
      <c r="T90" s="7" t="s">
        <v>158</v>
      </c>
      <c r="U90" s="14"/>
      <c r="V90" s="92"/>
      <c r="W90" s="92"/>
      <c r="X90" s="14"/>
    </row>
    <row r="91" spans="1:20" ht="15" customHeight="1">
      <c r="A91" s="91" t="s">
        <v>159</v>
      </c>
      <c r="B91" s="91"/>
      <c r="D91" s="80" t="s">
        <v>175</v>
      </c>
      <c r="E91" s="4"/>
      <c r="F91" s="4"/>
      <c r="H91" s="4"/>
      <c r="I91" s="91" t="s">
        <v>159</v>
      </c>
      <c r="J91" s="91"/>
      <c r="L91" s="80" t="s">
        <v>175</v>
      </c>
      <c r="Q91" s="91" t="s">
        <v>159</v>
      </c>
      <c r="R91" s="91"/>
      <c r="T91" s="80" t="s">
        <v>175</v>
      </c>
    </row>
    <row r="92" spans="9:18" ht="20.25" customHeight="1">
      <c r="I92" s="6"/>
      <c r="J92" s="8"/>
      <c r="Q92" s="6"/>
      <c r="R92" s="8"/>
    </row>
    <row r="93" spans="9:18" ht="20.25" customHeight="1">
      <c r="I93" s="6"/>
      <c r="J93" s="8"/>
      <c r="Q93" s="6"/>
      <c r="R93" s="8"/>
    </row>
    <row r="94" spans="9:18" ht="20.25" customHeight="1">
      <c r="I94" s="6"/>
      <c r="J94" s="8"/>
      <c r="Q94" s="6"/>
      <c r="R94" s="8"/>
    </row>
    <row r="95" spans="9:18" ht="20.25" customHeight="1">
      <c r="I95" s="6"/>
      <c r="J95" s="8"/>
      <c r="Q95" s="6"/>
      <c r="R95" s="8"/>
    </row>
    <row r="96" spans="9:18" ht="20.25" customHeight="1">
      <c r="I96" s="6"/>
      <c r="J96" s="8"/>
      <c r="Q96" s="6"/>
      <c r="R96" s="8"/>
    </row>
    <row r="97" spans="9:18" ht="20.25" customHeight="1">
      <c r="I97" s="6"/>
      <c r="J97" s="8"/>
      <c r="Q97" s="6"/>
      <c r="R97" s="8"/>
    </row>
    <row r="98" spans="9:18" ht="20.25" customHeight="1">
      <c r="I98" s="6"/>
      <c r="J98" s="8"/>
      <c r="Q98" s="6"/>
      <c r="R98" s="8"/>
    </row>
    <row r="99" spans="1:53" s="13" customFormat="1" ht="20.25" customHeight="1">
      <c r="A99" s="6"/>
      <c r="B99" s="8"/>
      <c r="C99" s="1"/>
      <c r="D99" s="1"/>
      <c r="E99" s="1"/>
      <c r="F99" s="1"/>
      <c r="G99" s="22"/>
      <c r="H99" s="1"/>
      <c r="I99" s="6"/>
      <c r="J99" s="8"/>
      <c r="L99" s="1"/>
      <c r="M99" s="4"/>
      <c r="N99" s="4"/>
      <c r="O99" s="22"/>
      <c r="P99" s="4"/>
      <c r="Q99" s="6"/>
      <c r="R99" s="8"/>
      <c r="T99" s="1"/>
      <c r="U99" s="4"/>
      <c r="V99" s="4"/>
      <c r="W99" s="22"/>
      <c r="X99" s="4"/>
      <c r="Y99" s="1"/>
      <c r="Z99" s="88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s="13" customFormat="1" ht="20.25" customHeight="1">
      <c r="A100" s="6"/>
      <c r="B100" s="8"/>
      <c r="C100" s="1"/>
      <c r="D100" s="1"/>
      <c r="E100" s="1"/>
      <c r="F100" s="1"/>
      <c r="G100" s="22"/>
      <c r="H100" s="1"/>
      <c r="I100" s="6"/>
      <c r="J100" s="8"/>
      <c r="L100" s="1"/>
      <c r="M100" s="4"/>
      <c r="N100" s="4"/>
      <c r="O100" s="22"/>
      <c r="P100" s="4"/>
      <c r="Q100" s="6"/>
      <c r="R100" s="8"/>
      <c r="T100" s="1"/>
      <c r="U100" s="4"/>
      <c r="V100" s="4"/>
      <c r="W100" s="22"/>
      <c r="X100" s="4"/>
      <c r="Y100" s="1"/>
      <c r="Z100" s="88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s="13" customFormat="1" ht="20.25" customHeight="1">
      <c r="A101" s="6"/>
      <c r="B101" s="8"/>
      <c r="C101" s="1"/>
      <c r="D101" s="1"/>
      <c r="E101" s="1"/>
      <c r="F101" s="1"/>
      <c r="G101" s="22"/>
      <c r="H101" s="1"/>
      <c r="I101" s="6"/>
      <c r="J101" s="8"/>
      <c r="L101" s="1"/>
      <c r="M101" s="4"/>
      <c r="N101" s="4"/>
      <c r="O101" s="22"/>
      <c r="P101" s="4"/>
      <c r="Q101" s="6"/>
      <c r="R101" s="8"/>
      <c r="T101" s="1"/>
      <c r="U101" s="4"/>
      <c r="V101" s="4"/>
      <c r="W101" s="22"/>
      <c r="X101" s="4"/>
      <c r="Y101" s="1"/>
      <c r="Z101" s="88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s="13" customFormat="1" ht="20.25" customHeight="1">
      <c r="A102" s="6"/>
      <c r="B102" s="8"/>
      <c r="C102" s="1"/>
      <c r="D102" s="1"/>
      <c r="E102" s="1"/>
      <c r="F102" s="1"/>
      <c r="G102" s="22"/>
      <c r="H102" s="1"/>
      <c r="I102" s="6"/>
      <c r="J102" s="8"/>
      <c r="L102" s="1"/>
      <c r="M102" s="4"/>
      <c r="N102" s="4"/>
      <c r="O102" s="22"/>
      <c r="P102" s="4"/>
      <c r="Q102" s="6"/>
      <c r="R102" s="8"/>
      <c r="T102" s="1"/>
      <c r="U102" s="4"/>
      <c r="V102" s="4"/>
      <c r="W102" s="22"/>
      <c r="X102" s="4"/>
      <c r="Y102" s="1"/>
      <c r="Z102" s="88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s="13" customFormat="1" ht="20.25" customHeight="1">
      <c r="A103" s="6"/>
      <c r="B103" s="8"/>
      <c r="C103" s="1"/>
      <c r="D103" s="1"/>
      <c r="E103" s="1"/>
      <c r="F103" s="1"/>
      <c r="G103" s="22"/>
      <c r="H103" s="1"/>
      <c r="I103" s="6"/>
      <c r="J103" s="8"/>
      <c r="L103" s="1"/>
      <c r="M103" s="4"/>
      <c r="N103" s="4"/>
      <c r="O103" s="22"/>
      <c r="P103" s="4"/>
      <c r="Q103" s="6"/>
      <c r="R103" s="8"/>
      <c r="T103" s="1"/>
      <c r="U103" s="4"/>
      <c r="V103" s="4"/>
      <c r="W103" s="22"/>
      <c r="X103" s="4"/>
      <c r="Y103" s="1"/>
      <c r="Z103" s="88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s="13" customFormat="1" ht="20.25" customHeight="1">
      <c r="A104" s="6"/>
      <c r="B104" s="8"/>
      <c r="C104" s="1"/>
      <c r="D104" s="1"/>
      <c r="E104" s="1"/>
      <c r="F104" s="1"/>
      <c r="G104" s="22"/>
      <c r="H104" s="1"/>
      <c r="I104" s="6"/>
      <c r="J104" s="8"/>
      <c r="L104" s="1"/>
      <c r="M104" s="4"/>
      <c r="N104" s="4"/>
      <c r="O104" s="22"/>
      <c r="P104" s="4"/>
      <c r="Q104" s="6"/>
      <c r="R104" s="8"/>
      <c r="T104" s="1"/>
      <c r="U104" s="4"/>
      <c r="V104" s="4"/>
      <c r="W104" s="22"/>
      <c r="X104" s="4"/>
      <c r="Y104" s="1"/>
      <c r="Z104" s="88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s="13" customFormat="1" ht="20.25" customHeight="1">
      <c r="A105" s="6"/>
      <c r="B105" s="8"/>
      <c r="C105" s="1"/>
      <c r="D105" s="1"/>
      <c r="E105" s="1"/>
      <c r="F105" s="1"/>
      <c r="G105" s="22"/>
      <c r="H105" s="1"/>
      <c r="I105" s="6"/>
      <c r="J105" s="8"/>
      <c r="L105" s="1"/>
      <c r="M105" s="4"/>
      <c r="N105" s="4"/>
      <c r="O105" s="22"/>
      <c r="P105" s="4"/>
      <c r="Q105" s="6"/>
      <c r="R105" s="8"/>
      <c r="T105" s="1"/>
      <c r="U105" s="4"/>
      <c r="V105" s="4"/>
      <c r="W105" s="22"/>
      <c r="X105" s="4"/>
      <c r="Y105" s="1"/>
      <c r="Z105" s="88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</sheetData>
  <sheetProtection/>
  <mergeCells count="34">
    <mergeCell ref="AU1:BG1"/>
    <mergeCell ref="J1:P1"/>
    <mergeCell ref="Q1:X1"/>
    <mergeCell ref="I91:J91"/>
    <mergeCell ref="J2:P2"/>
    <mergeCell ref="B1:H1"/>
    <mergeCell ref="A89:B89"/>
    <mergeCell ref="I89:J89"/>
    <mergeCell ref="Q89:R89"/>
    <mergeCell ref="Q84:Q85"/>
    <mergeCell ref="AF1:AS1"/>
    <mergeCell ref="R2:S2"/>
    <mergeCell ref="R84:R85"/>
    <mergeCell ref="A90:B90"/>
    <mergeCell ref="F90:G90"/>
    <mergeCell ref="I90:J90"/>
    <mergeCell ref="A84:A85"/>
    <mergeCell ref="B84:B85"/>
    <mergeCell ref="I84:I85"/>
    <mergeCell ref="J84:J85"/>
    <mergeCell ref="D88:F88"/>
    <mergeCell ref="D89:G89"/>
    <mergeCell ref="A91:B91"/>
    <mergeCell ref="A88:B88"/>
    <mergeCell ref="L88:N88"/>
    <mergeCell ref="I88:J88"/>
    <mergeCell ref="L89:O89"/>
    <mergeCell ref="Q88:R88"/>
    <mergeCell ref="T88:V88"/>
    <mergeCell ref="T89:W89"/>
    <mergeCell ref="Q91:R91"/>
    <mergeCell ref="N90:O90"/>
    <mergeCell ref="Q90:R90"/>
    <mergeCell ref="V90:W90"/>
  </mergeCells>
  <hyperlinks>
    <hyperlink ref="D91" r:id="rId1" display="rudvodokanal@mail.ru"/>
    <hyperlink ref="L91" r:id="rId2" display="rudvodokanal@mail.ru"/>
    <hyperlink ref="T91" r:id="rId3" display="rudvodokanal@mail.ru"/>
  </hyperlinks>
  <printOptions/>
  <pageMargins left="0.54" right="0.16" top="0.7480314960629921" bottom="0.15748031496062992" header="0.15748031496062992" footer="0.15748031496062992"/>
  <pageSetup horizontalDpi="600" verticalDpi="600" orientation="landscape" paperSize="9" scale="89" r:id="rId4"/>
  <rowBreaks count="3" manualBreakCount="3">
    <brk id="24" max="30" man="1"/>
    <brk id="48" max="30" man="1"/>
    <brk id="74" max="30" man="1"/>
  </rowBreaks>
  <colBreaks count="1" manualBreakCount="1">
    <brk id="16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8" sqref="G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 Васильевич Лучинский</cp:lastModifiedBy>
  <cp:lastPrinted>2017-07-31T08:09:09Z</cp:lastPrinted>
  <dcterms:created xsi:type="dcterms:W3CDTF">1996-10-08T23:32:33Z</dcterms:created>
  <dcterms:modified xsi:type="dcterms:W3CDTF">2017-08-03T05:21:32Z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