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сводные данные 1 полугодие 2018" sheetId="1" r:id="rId1"/>
  </sheets>
  <definedNames>
    <definedName name="_xlnm.Print_Titles" localSheetId="0">'сводные данные 1 полугодие 2018'!$6:$7</definedName>
    <definedName name="_xlnm.Print_Area" localSheetId="0">'сводные данные 1 полугодие 2018'!$A$1:$AH$101</definedName>
  </definedNames>
  <calcPr fullCalcOnLoad="1"/>
</workbook>
</file>

<file path=xl/sharedStrings.xml><?xml version="1.0" encoding="utf-8"?>
<sst xmlns="http://schemas.openxmlformats.org/spreadsheetml/2006/main" count="1151" uniqueCount="225">
  <si>
    <t>тыс.тг</t>
  </si>
  <si>
    <t>%</t>
  </si>
  <si>
    <t>Материальные затраты, всего</t>
  </si>
  <si>
    <t>в том числе:</t>
  </si>
  <si>
    <t>1.1</t>
  </si>
  <si>
    <t>2.1</t>
  </si>
  <si>
    <t>2.2</t>
  </si>
  <si>
    <t xml:space="preserve">Амортизация </t>
  </si>
  <si>
    <t>Ремонт, всего</t>
  </si>
  <si>
    <t>Прочие затраты, всего</t>
  </si>
  <si>
    <t>Расходы периода, всего</t>
  </si>
  <si>
    <t>Расходы на содержание службы сбыта, всего</t>
  </si>
  <si>
    <t>III</t>
  </si>
  <si>
    <t>Всего затрат</t>
  </si>
  <si>
    <t>IV</t>
  </si>
  <si>
    <t>V</t>
  </si>
  <si>
    <t>Всего доходов</t>
  </si>
  <si>
    <t>VI</t>
  </si>
  <si>
    <t>Объемы оказываемых услуг</t>
  </si>
  <si>
    <t>I</t>
  </si>
  <si>
    <t>II</t>
  </si>
  <si>
    <t>Прибыль</t>
  </si>
  <si>
    <t>ВСЕГО ПО РЕГУЛИРУЕМЫМ УСЛУГАМ</t>
  </si>
  <si>
    <t xml:space="preserve">Директор ТОО "Рудненский водоканал"                                     </t>
  </si>
  <si>
    <t>2</t>
  </si>
  <si>
    <t>тыс.м3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</si>
  <si>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</si>
  <si>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</si>
  <si>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</si>
  <si>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</si>
  <si>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</si>
  <si>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</si>
  <si>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</si>
  <si>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</si>
  <si>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</si>
  <si>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</si>
  <si>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</si>
  <si>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</si>
  <si>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</si>
  <si>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Фактически сложившиеся показатели тарифной сметы</t>
  </si>
  <si>
    <t>Ед.   изм.</t>
  </si>
  <si>
    <t>VII</t>
  </si>
  <si>
    <t>VIII</t>
  </si>
  <si>
    <t>Воропаева И.Ю.</t>
  </si>
  <si>
    <t>Наджафова В.В.</t>
  </si>
  <si>
    <t>№ п/п</t>
  </si>
  <si>
    <t>Отклонение +,-</t>
  </si>
  <si>
    <t>Отклонение, в %</t>
  </si>
  <si>
    <t>Причины отклонения</t>
  </si>
  <si>
    <t>Основное сырье</t>
  </si>
  <si>
    <t>Вспомогательные материалы</t>
  </si>
  <si>
    <t>Энергия покупная</t>
  </si>
  <si>
    <t>Теплоэнергия</t>
  </si>
  <si>
    <t>Вода покупная</t>
  </si>
  <si>
    <t>Социальный налог</t>
  </si>
  <si>
    <t>Заработная плата административного персонала</t>
  </si>
  <si>
    <t>Услуги банка</t>
  </si>
  <si>
    <t>5</t>
  </si>
  <si>
    <t>7</t>
  </si>
  <si>
    <t>тенге</t>
  </si>
  <si>
    <t>Затраты на производство товаров и предоставление услуг, всего, в т.ч.</t>
  </si>
  <si>
    <t>1.2.</t>
  </si>
  <si>
    <t>1.3.</t>
  </si>
  <si>
    <t>ГСМ</t>
  </si>
  <si>
    <t>1.4.</t>
  </si>
  <si>
    <t>1.5.</t>
  </si>
  <si>
    <t>1.6.</t>
  </si>
  <si>
    <t xml:space="preserve">Расходы на оплату труда, всего </t>
  </si>
  <si>
    <t>Заработная плата производственного персонала</t>
  </si>
  <si>
    <t>3</t>
  </si>
  <si>
    <t>4</t>
  </si>
  <si>
    <t>4.1</t>
  </si>
  <si>
    <t>Капитальный ремонт, не приводящий к увеличению стоимости основных средств</t>
  </si>
  <si>
    <t>5.1</t>
  </si>
  <si>
    <t>Услуги связи</t>
  </si>
  <si>
    <t>5.2</t>
  </si>
  <si>
    <t>Услуги охраны</t>
  </si>
  <si>
    <t>5.3</t>
  </si>
  <si>
    <t>Коммунальные услуги</t>
  </si>
  <si>
    <t>5.4</t>
  </si>
  <si>
    <t>Услуги сторонних организаций</t>
  </si>
  <si>
    <t>5.5</t>
  </si>
  <si>
    <t>Командировочные расходы</t>
  </si>
  <si>
    <t>5.6</t>
  </si>
  <si>
    <t>Охрана труда и техники безопасности</t>
  </si>
  <si>
    <t>5.7</t>
  </si>
  <si>
    <t>Плата за использование  природных ресурсов</t>
  </si>
  <si>
    <t>5.8</t>
  </si>
  <si>
    <t>Охрана окружающей среды</t>
  </si>
  <si>
    <t>5.9</t>
  </si>
  <si>
    <t>Подготовка кадров</t>
  </si>
  <si>
    <t>5.10</t>
  </si>
  <si>
    <t>Обязательные виды страхования</t>
  </si>
  <si>
    <t>5.11</t>
  </si>
  <si>
    <t>Услуги по ж/сбору при отправке вагонов, лицензии, таможенные сборы</t>
  </si>
  <si>
    <t>5.12</t>
  </si>
  <si>
    <t>Утилизация сточных вод</t>
  </si>
  <si>
    <t>5.13</t>
  </si>
  <si>
    <t>Информационные услуги</t>
  </si>
  <si>
    <t>6</t>
  </si>
  <si>
    <t>Административные расходы, всего</t>
  </si>
  <si>
    <t>Налоги</t>
  </si>
  <si>
    <t>Прочие расходы, всего, в т.ч.:</t>
  </si>
  <si>
    <t>6.7.1</t>
  </si>
  <si>
    <t xml:space="preserve">   Содержание служебного автотранспорта</t>
  </si>
  <si>
    <t>6.7.2</t>
  </si>
  <si>
    <t xml:space="preserve">   Коммунальные услуги</t>
  </si>
  <si>
    <t>6.7.3</t>
  </si>
  <si>
    <t xml:space="preserve">   Расходы на содержание и обслуживание ср.управл., узлов связи, выч.техн. и т.д.</t>
  </si>
  <si>
    <t>6.7.4</t>
  </si>
  <si>
    <t xml:space="preserve">   Обязательные виды страхования</t>
  </si>
  <si>
    <t>6.7.5</t>
  </si>
  <si>
    <t xml:space="preserve">   Командировочные расходы</t>
  </si>
  <si>
    <t>6.7.6</t>
  </si>
  <si>
    <t xml:space="preserve">   Услуги сторонних организаций</t>
  </si>
  <si>
    <t>6.7.7</t>
  </si>
  <si>
    <t xml:space="preserve">   Информационные, консультационные и маркетинговые услуги</t>
  </si>
  <si>
    <t>6.7.8</t>
  </si>
  <si>
    <t xml:space="preserve">   Периодическая печать</t>
  </si>
  <si>
    <t>6.7.9</t>
  </si>
  <si>
    <t xml:space="preserve">   Представительские расходы</t>
  </si>
  <si>
    <t>6.7.10</t>
  </si>
  <si>
    <t xml:space="preserve">   Расходы на услуги связи</t>
  </si>
  <si>
    <t>6.7.11</t>
  </si>
  <si>
    <t xml:space="preserve">   Охрана труда и техники безопасности</t>
  </si>
  <si>
    <t>6.7.12</t>
  </si>
  <si>
    <t xml:space="preserve">   Повышение квалификации</t>
  </si>
  <si>
    <t>Услуги банка, инкассация</t>
  </si>
  <si>
    <t>7.6.1</t>
  </si>
  <si>
    <t xml:space="preserve">   ГСМ</t>
  </si>
  <si>
    <t>7.6.2</t>
  </si>
  <si>
    <t>7.6.3</t>
  </si>
  <si>
    <t>7.6.4</t>
  </si>
  <si>
    <t>7.6.5</t>
  </si>
  <si>
    <t xml:space="preserve">   Услуги связи</t>
  </si>
  <si>
    <t>7.6.6</t>
  </si>
  <si>
    <t xml:space="preserve">   Расходы на содержание и обслуживание тех.ср.управл., узлов связи, выч.техн. и т.д.</t>
  </si>
  <si>
    <t>7.6.7</t>
  </si>
  <si>
    <t xml:space="preserve">   Аренда </t>
  </si>
  <si>
    <t>7.6.8</t>
  </si>
  <si>
    <t xml:space="preserve">   Другие затраты</t>
  </si>
  <si>
    <t>Регулируемая база задействованных активов</t>
  </si>
  <si>
    <t>Нормативные технические потери</t>
  </si>
  <si>
    <t>IX</t>
  </si>
  <si>
    <t>Тариф (без НДС)</t>
  </si>
  <si>
    <t xml:space="preserve">Наименование показателей </t>
  </si>
  <si>
    <t>1.1.</t>
  </si>
  <si>
    <t xml:space="preserve">Главный бухгалтер </t>
  </si>
  <si>
    <t>тенге/м3</t>
  </si>
  <si>
    <t>человек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</si>
  <si>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</si>
  <si>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</si>
  <si>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Зам.директора по экономике и финансам</t>
  </si>
  <si>
    <t>Услуги по отводу и очистке сточных вод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</si>
  <si>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           </t>
  </si>
  <si>
    <t>Индекс ИТС-1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</si>
  <si>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</si>
  <si>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                                                        </t>
  </si>
  <si>
    <t xml:space="preserve">Наименование организации </t>
  </si>
  <si>
    <t>Адрес</t>
  </si>
  <si>
    <t>111500, г.Рудный, Костанайской области, ул.40 лет Октября , строение 2/1</t>
  </si>
  <si>
    <t>Телефон, факс</t>
  </si>
  <si>
    <t>2 48 08</t>
  </si>
  <si>
    <t>Адрес электронной почты</t>
  </si>
  <si>
    <t>rudvodokanal.kz</t>
  </si>
  <si>
    <t>сумма недополученного дохода за период с 01.01.2016 до 31.03.2016, с 01.08.2016 г. по 01.09.2016 г.</t>
  </si>
  <si>
    <t>В действующем тарифе утверждена не вся амортизация по расчету</t>
  </si>
  <si>
    <t>Искуженов С.К.</t>
  </si>
  <si>
    <t xml:space="preserve">За счет увеличения услуг по техническому обслуживанию систем видеонаблюдения, тревожной сигнализации. </t>
  </si>
  <si>
    <t>среднемесячная заработная плата</t>
  </si>
  <si>
    <t>численность производственного персонала</t>
  </si>
  <si>
    <t>2.3</t>
  </si>
  <si>
    <t>Заработная плата вспомогательнного персонала</t>
  </si>
  <si>
    <t>численность вспомогательнного персонала</t>
  </si>
  <si>
    <t>2.4</t>
  </si>
  <si>
    <t>численность административного персонала</t>
  </si>
  <si>
    <t>Заработная плата персонала ослуживающих производств</t>
  </si>
  <si>
    <t>численность</t>
  </si>
  <si>
    <t>среднемесячная заработная плата производственного персонала</t>
  </si>
  <si>
    <t>среднемесячная заработная плата вспомогательнного персонала</t>
  </si>
  <si>
    <t>За счет увеличения расхода канц.товаров, др. материалов.</t>
  </si>
  <si>
    <t>Экономия сложилась по затратам по тепловой энергии, в связи с реализацией мероприятий по энергоэффективности, в соответствии с рекомендациями Энергетической экспертизы – установкой прибора учета тепловой энергии</t>
  </si>
  <si>
    <t>За счет снижения объема оказанных услуг по причинам, не зависящим от СЕМ, снижения технических потерь</t>
  </si>
  <si>
    <t>ТОО "Рудненский водоканал"</t>
  </si>
  <si>
    <t>Предусмотрено в утвержденной тарифной смете (в расчете на 6 мес.)</t>
  </si>
  <si>
    <t>Отчетный период за 1 полугодие 2018 года</t>
  </si>
  <si>
    <t>Ремонтная программа реализуется в соответствии с утвержденным графиком</t>
  </si>
  <si>
    <t>Экономия по результатам проведенных закупок</t>
  </si>
  <si>
    <t>Оптимизация затрат (отказ от диспечерской связи, в связи с переходом корпоративную сотовую связь)</t>
  </si>
  <si>
    <t>За счет снижения цен на услуги по дератизации по результатм закупок, объемов  по захоронению отходов.</t>
  </si>
  <si>
    <t>медицинский осмотр согласно графику</t>
  </si>
  <si>
    <t>Перевод транспорта на сжиженный нефтяной газ</t>
  </si>
  <si>
    <t xml:space="preserve">Оптимизация услуг связи </t>
  </si>
  <si>
    <t>Обучение в соответствии с требованиями промбезопасности</t>
  </si>
  <si>
    <t>За счет увеличения цен на реагенты для очистки воды.</t>
  </si>
  <si>
    <t>За счет увеличения тарифов и расхода ТЭ и ГВ.</t>
  </si>
  <si>
    <t>За счет увеличения расхода материалов.</t>
  </si>
  <si>
    <t>За счет снижения расхода ГСМ.</t>
  </si>
  <si>
    <t>Снижение затрат на обслуживание орг.техники и узлов связи.</t>
  </si>
  <si>
    <t>За счет увеличения цен на ГСМ.</t>
  </si>
  <si>
    <t>За счет снижения расхода материалов.</t>
  </si>
  <si>
    <t>За счет снижения аварийных ремонтов основных средств в результате модернизации, обновления производственных активов</t>
  </si>
  <si>
    <t>За счет увеличения затрат по статьям: пусконаладочные работы, (затраты на регистрацию прав собственности на землю, монтаж пожарной сигнализации); химанализ.</t>
  </si>
  <si>
    <t>Увеличение количества публикаций в СМИ о ходе реализации инвестиционной программы</t>
  </si>
  <si>
    <t>За счет увелечения тариф и расхода  ТЭ и ГВ</t>
  </si>
  <si>
    <t>Увеличение затрат на обслуживание ПО по 1С, дополнительные затраты на оформление прав собствености.</t>
  </si>
  <si>
    <t>Снижение затрат на страхование работников и  транспорта.</t>
  </si>
  <si>
    <t>За счет снижения количества командировок.</t>
  </si>
  <si>
    <t>Снижение расхода электроэнергии в результате модернизации насосного оборудования, реализация мероприятий энергоаудита.</t>
  </si>
  <si>
    <t>Фактор сезонной неравномерности (поливной сезон с 15 мая)</t>
  </si>
  <si>
    <t>За счет снижение аварийных ремонтов основных средств в результате модернизации, обновления производственных активов</t>
  </si>
  <si>
    <t>За счет увеличения цен на ГСМ</t>
  </si>
  <si>
    <t>За счет снижения затрат по статьям: автоуслуги</t>
  </si>
  <si>
    <t>За счет снижения затрат по статьям: химанализ</t>
  </si>
  <si>
    <t>Снижение затрат на спецпитание, мыло, спецодежду по результатам закупок</t>
  </si>
  <si>
    <t>Снижение затрат на страхование работников, фильтровальной станции, транспорта, в  связи с применением минимальной ставки страховой премии по результатам закупок</t>
  </si>
  <si>
    <t>За счет увеличения расхода материалов</t>
  </si>
  <si>
    <t>Снижение затрат по ж/д сборам, в связи с уменьшением количества отправленных вагонов, в связи со снижением расхода реагентов</t>
  </si>
  <si>
    <t>Экономия по результатам проведенных закупок информационных услуг</t>
  </si>
  <si>
    <t>Снижение затрат по подписке на периодическую печать</t>
  </si>
  <si>
    <t>Увеличение объема услуг телекоммуникаций (конвергированный пакет мобильной и фиксированной связи)</t>
  </si>
  <si>
    <t>Медицинский осмотр согласно графику</t>
  </si>
  <si>
    <t>Рост затрат в связи с установкой пожарной и охраной сигнализации, системы видеонаблюдения в помещении РКЦ по ул. Ленина 42.</t>
  </si>
  <si>
    <t>За счет увелечения тарифа и расхода  ТЭ и ГВ</t>
  </si>
  <si>
    <t>Периодичность: полугодовая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</si>
</sst>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0"/>
    <numFmt numFmtId="195" formatCode="0.0%"/>
    <numFmt numFmtId="196" formatCode="_(* #,##0.0_);_(* \(#,##0.0\);_(* &quot;-&quot;??_);_(@_)"/>
    <numFmt numFmtId="197" formatCode="_(* #,##0_);_(* \(#,##0\);_(* &quot;-&quot;??_);_(@_)"/>
    <numFmt numFmtId="198" formatCode="0.0000"/>
    <numFmt numFmtId="199" formatCode="0.000"/>
    <numFmt numFmtId="200" formatCode="0.00000"/>
    <numFmt numFmtId="201" formatCode="0.000%"/>
    <numFmt numFmtId="202" formatCode="_(* #,##0.000_);_(* \(#,##0.000\);_(* &quot;-&quot;??_);_(@_)"/>
    <numFmt numFmtId="203" formatCode="_-* #,##0_р_._-;\-* #,##0_р_._-;_-* &quot;-&quot;??_р_._-;_-@_-"/>
    <numFmt numFmtId="204" formatCode="0.0000000"/>
    <numFmt numFmtId="205" formatCode="0.000000"/>
    <numFmt numFmtId="206" formatCode="0.00000000"/>
    <numFmt numFmtId="207" formatCode="#,##0.00;[Red]\-#,##0.00"/>
  </numFmts>
  <fonts count="62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 Cyr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b/>
      <sz val="7"/>
      <name val="Arial Cyr"/>
      <family val="2"/>
    </font>
    <font>
      <b/>
      <sz val="7"/>
      <name val="Arial CYR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33CC"/>
      <name val="Arial"/>
      <family val="2"/>
    </font>
    <font>
      <b/>
      <sz val="8"/>
      <color theme="5" tint="-0.24997000396251678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55" applyFont="1" applyFill="1" applyAlignment="1">
      <alignment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49" fontId="3" fillId="0" borderId="0" xfId="54" applyNumberFormat="1" applyFont="1" applyFill="1" applyAlignment="1">
      <alignment vertical="center"/>
      <protection/>
    </xf>
    <xf numFmtId="3" fontId="2" fillId="0" borderId="0" xfId="55" applyNumberFormat="1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Alignment="1">
      <alignment vertical="center"/>
      <protection/>
    </xf>
    <xf numFmtId="0" fontId="4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6" fillId="0" borderId="0" xfId="54" applyFont="1" applyFill="1" applyAlignment="1">
      <alignment horizontal="center" vertical="center"/>
      <protection/>
    </xf>
    <xf numFmtId="0" fontId="9" fillId="0" borderId="0" xfId="55" applyFont="1" applyFill="1" applyAlignment="1">
      <alignment vertical="center"/>
      <protection/>
    </xf>
    <xf numFmtId="3" fontId="3" fillId="0" borderId="0" xfId="54" applyNumberFormat="1" applyFont="1" applyFill="1" applyBorder="1" applyAlignment="1">
      <alignment horizontal="left" vertical="center" wrapText="1"/>
      <protection/>
    </xf>
    <xf numFmtId="3" fontId="4" fillId="0" borderId="0" xfId="54" applyNumberFormat="1" applyFont="1" applyFill="1" applyAlignment="1">
      <alignment horizontal="left" vertical="center" wrapText="1"/>
      <protection/>
    </xf>
    <xf numFmtId="3" fontId="3" fillId="0" borderId="0" xfId="54" applyNumberFormat="1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9" fontId="4" fillId="0" borderId="0" xfId="54" applyNumberFormat="1" applyFont="1" applyFill="1" applyAlignment="1">
      <alignment horizontal="left" vertical="center" wrapText="1"/>
      <protection/>
    </xf>
    <xf numFmtId="9" fontId="3" fillId="0" borderId="0" xfId="54" applyNumberFormat="1" applyFont="1" applyFill="1" applyAlignment="1">
      <alignment horizontal="center" vertical="center"/>
      <protection/>
    </xf>
    <xf numFmtId="9" fontId="2" fillId="0" borderId="0" xfId="55" applyNumberFormat="1" applyFont="1" applyFill="1" applyAlignment="1">
      <alignment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188" fontId="3" fillId="0" borderId="10" xfId="54" applyNumberFormat="1" applyFont="1" applyFill="1" applyBorder="1" applyAlignment="1">
      <alignment horizontal="center" vertical="center" wrapText="1"/>
      <protection/>
    </xf>
    <xf numFmtId="195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left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188" fontId="13" fillId="0" borderId="10" xfId="54" applyNumberFormat="1" applyFont="1" applyFill="1" applyBorder="1" applyAlignment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4" fontId="13" fillId="0" borderId="10" xfId="54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horizontal="justify"/>
    </xf>
    <xf numFmtId="0" fontId="16" fillId="0" borderId="0" xfId="55" applyFont="1" applyFill="1" applyAlignment="1">
      <alignment vertical="center"/>
      <protection/>
    </xf>
    <xf numFmtId="4" fontId="15" fillId="0" borderId="10" xfId="54" applyNumberFormat="1" applyFont="1" applyFill="1" applyBorder="1" applyAlignment="1">
      <alignment horizontal="left" vertical="center" wrapText="1"/>
      <protection/>
    </xf>
    <xf numFmtId="0" fontId="5" fillId="0" borderId="11" xfId="55" applyFont="1" applyFill="1" applyBorder="1" applyAlignment="1">
      <alignment vertical="center"/>
      <protection/>
    </xf>
    <xf numFmtId="197" fontId="13" fillId="0" borderId="10" xfId="67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197" fontId="13" fillId="0" borderId="0" xfId="67" applyNumberFormat="1" applyFont="1" applyFill="1" applyBorder="1" applyAlignment="1">
      <alignment horizontal="center" vertical="center" wrapText="1"/>
    </xf>
    <xf numFmtId="3" fontId="13" fillId="0" borderId="0" xfId="54" applyNumberFormat="1" applyFont="1" applyFill="1" applyBorder="1" applyAlignment="1">
      <alignment horizontal="center" vertical="center" wrapText="1"/>
      <protection/>
    </xf>
    <xf numFmtId="188" fontId="13" fillId="0" borderId="0" xfId="54" applyNumberFormat="1" applyFont="1" applyFill="1" applyBorder="1" applyAlignment="1">
      <alignment horizontal="center" vertical="center" wrapText="1"/>
      <protection/>
    </xf>
    <xf numFmtId="4" fontId="3" fillId="0" borderId="0" xfId="54" applyNumberFormat="1" applyFont="1" applyFill="1" applyBorder="1" applyAlignment="1">
      <alignment horizontal="left" vertical="center" wrapText="1"/>
      <protection/>
    </xf>
    <xf numFmtId="188" fontId="19" fillId="0" borderId="10" xfId="5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188" fontId="57" fillId="0" borderId="10" xfId="54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58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67" applyNumberFormat="1" applyFont="1" applyFill="1" applyBorder="1" applyAlignment="1">
      <alignment horizontal="center" vertical="center" wrapText="1"/>
    </xf>
    <xf numFmtId="3" fontId="19" fillId="0" borderId="10" xfId="54" applyNumberFormat="1" applyFont="1" applyFill="1" applyBorder="1" applyAlignment="1">
      <alignment horizontal="center" vertical="center" wrapText="1"/>
      <protection/>
    </xf>
    <xf numFmtId="188" fontId="59" fillId="0" borderId="10" xfId="54" applyNumberFormat="1" applyFont="1" applyFill="1" applyBorder="1" applyAlignment="1">
      <alignment horizontal="center" vertical="center" wrapText="1"/>
      <protection/>
    </xf>
    <xf numFmtId="3" fontId="60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vertical="center"/>
    </xf>
    <xf numFmtId="0" fontId="4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/>
      <protection/>
    </xf>
    <xf numFmtId="9" fontId="3" fillId="0" borderId="10" xfId="54" applyNumberFormat="1" applyFont="1" applyFill="1" applyBorder="1" applyAlignment="1">
      <alignment horizontal="center" vertical="center" wrapText="1"/>
      <protection/>
    </xf>
    <xf numFmtId="188" fontId="61" fillId="0" borderId="10" xfId="54" applyNumberFormat="1" applyFont="1" applyFill="1" applyBorder="1" applyAlignment="1">
      <alignment horizontal="center" vertical="center" wrapText="1"/>
      <protection/>
    </xf>
    <xf numFmtId="4" fontId="14" fillId="0" borderId="10" xfId="54" applyNumberFormat="1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Alignment="1">
      <alignment vertical="center"/>
      <protection/>
    </xf>
    <xf numFmtId="49" fontId="2" fillId="0" borderId="0" xfId="55" applyNumberFormat="1" applyFont="1" applyFill="1" applyAlignment="1">
      <alignment horizontal="right" vertical="center"/>
      <protection/>
    </xf>
    <xf numFmtId="188" fontId="61" fillId="0" borderId="0" xfId="54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vertical="top" wrapText="1"/>
    </xf>
    <xf numFmtId="0" fontId="3" fillId="0" borderId="0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vertical="center" wrapText="1"/>
    </xf>
    <xf numFmtId="0" fontId="2" fillId="0" borderId="0" xfId="55" applyFont="1" applyFill="1" applyAlignment="1">
      <alignment horizontal="left" vertical="center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3" fontId="3" fillId="0" borderId="0" xfId="54" applyNumberFormat="1" applyFont="1" applyFill="1" applyBorder="1" applyAlignment="1">
      <alignment horizontal="left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54" applyFont="1" applyFill="1" applyAlignment="1">
      <alignment wrapText="1"/>
      <protection/>
    </xf>
    <xf numFmtId="0" fontId="4" fillId="0" borderId="0" xfId="54" applyFont="1" applyFill="1" applyAlignment="1">
      <alignment wrapText="1"/>
      <protection/>
    </xf>
    <xf numFmtId="0" fontId="4" fillId="0" borderId="0" xfId="54" applyFont="1" applyFill="1" applyAlignment="1">
      <alignment horizontal="center" wrapText="1"/>
      <protection/>
    </xf>
    <xf numFmtId="0" fontId="4" fillId="0" borderId="0" xfId="54" applyFont="1" applyFill="1" applyAlignment="1">
      <alignment horizontal="left" vertical="center" wrapText="1"/>
      <protection/>
    </xf>
    <xf numFmtId="0" fontId="4" fillId="0" borderId="0" xfId="54" applyFont="1" applyFill="1" applyAlignment="1">
      <alignment horizontal="left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сводные данные. пересмотр с 01.04.06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Процентный 3" xfId="63"/>
    <cellStyle name="Процентный 4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Y115"/>
  <sheetViews>
    <sheetView tabSelected="1" zoomScale="125" zoomScaleNormal="125" zoomScaleSheetLayoutView="99" zoomScalePageLayoutView="0" workbookViewId="0" topLeftCell="A1">
      <selection activeCell="D23" sqref="D23"/>
    </sheetView>
  </sheetViews>
  <sheetFormatPr defaultColWidth="8.00390625" defaultRowHeight="20.25" customHeight="1"/>
  <cols>
    <col min="1" max="1" width="4.8515625" style="8" customWidth="1"/>
    <col min="2" max="2" width="34.00390625" style="10" customWidth="1"/>
    <col min="3" max="3" width="5.8515625" style="1" customWidth="1"/>
    <col min="4" max="4" width="12.57421875" style="1" customWidth="1"/>
    <col min="5" max="5" width="11.57421875" style="1" customWidth="1"/>
    <col min="6" max="6" width="10.28125" style="1" customWidth="1"/>
    <col min="7" max="7" width="10.28125" style="24" customWidth="1"/>
    <col min="8" max="8" width="10.28125" style="24" hidden="1" customWidth="1"/>
    <col min="9" max="9" width="54.57421875" style="1" customWidth="1"/>
    <col min="10" max="10" width="5.421875" style="1" customWidth="1"/>
    <col min="11" max="11" width="31.140625" style="1" customWidth="1"/>
    <col min="12" max="12" width="5.8515625" style="15" customWidth="1"/>
    <col min="13" max="13" width="10.57421875" style="1" customWidth="1"/>
    <col min="14" max="14" width="10.28125" style="6" customWidth="1"/>
    <col min="15" max="15" width="8.140625" style="6" customWidth="1"/>
    <col min="16" max="16" width="8.8515625" style="24" customWidth="1"/>
    <col min="17" max="17" width="8.8515625" style="24" hidden="1" customWidth="1"/>
    <col min="18" max="18" width="57.57421875" style="6" customWidth="1"/>
    <col min="19" max="19" width="4.8515625" style="1" customWidth="1"/>
    <col min="20" max="20" width="32.140625" style="1" customWidth="1"/>
    <col min="21" max="21" width="6.28125" style="15" customWidth="1"/>
    <col min="22" max="22" width="10.140625" style="1" customWidth="1"/>
    <col min="23" max="24" width="9.57421875" style="6" customWidth="1"/>
    <col min="25" max="25" width="9.28125" style="24" customWidth="1"/>
    <col min="26" max="26" width="9.28125" style="24" hidden="1" customWidth="1"/>
    <col min="27" max="27" width="58.28125" style="6" customWidth="1"/>
    <col min="28" max="28" width="4.140625" style="1" hidden="1" customWidth="1"/>
    <col min="29" max="29" width="34.57421875" style="1" hidden="1" customWidth="1"/>
    <col min="30" max="30" width="6.7109375" style="15" hidden="1" customWidth="1"/>
    <col min="31" max="32" width="11.00390625" style="1" hidden="1" customWidth="1"/>
    <col min="33" max="33" width="9.140625" style="1" hidden="1" customWidth="1"/>
    <col min="34" max="34" width="9.140625" style="24" hidden="1" customWidth="1"/>
    <col min="35" max="35" width="25.57421875" style="1" hidden="1" customWidth="1"/>
    <col min="36" max="16384" width="8.00390625" style="1" customWidth="1"/>
  </cols>
  <sheetData>
    <row r="1" spans="1:77" s="37" customFormat="1" ht="24" customHeight="1">
      <c r="A1" s="12"/>
      <c r="B1" s="95" t="s">
        <v>154</v>
      </c>
      <c r="C1" s="95"/>
      <c r="D1" s="95"/>
      <c r="E1" s="95"/>
      <c r="F1" s="95"/>
      <c r="G1" s="95"/>
      <c r="H1" s="95"/>
      <c r="I1" s="95"/>
      <c r="J1" s="12"/>
      <c r="K1" s="95" t="s">
        <v>156</v>
      </c>
      <c r="L1" s="95"/>
      <c r="M1" s="95"/>
      <c r="N1" s="95"/>
      <c r="O1" s="95"/>
      <c r="P1" s="95"/>
      <c r="Q1" s="95"/>
      <c r="R1" s="95"/>
      <c r="S1" s="96" t="s">
        <v>157</v>
      </c>
      <c r="T1" s="96"/>
      <c r="U1" s="96"/>
      <c r="V1" s="96"/>
      <c r="W1" s="96"/>
      <c r="X1" s="96"/>
      <c r="Y1" s="96"/>
      <c r="Z1" s="96"/>
      <c r="AA1" s="96"/>
      <c r="AB1" s="98" t="s">
        <v>157</v>
      </c>
      <c r="AC1" s="98"/>
      <c r="AD1" s="98"/>
      <c r="AE1" s="98"/>
      <c r="AF1" s="98"/>
      <c r="AG1" s="98"/>
      <c r="AH1" s="98"/>
      <c r="AI1" s="12"/>
      <c r="AJ1" s="98"/>
      <c r="AK1" s="98"/>
      <c r="AL1" s="98"/>
      <c r="AM1" s="98"/>
      <c r="AN1" s="98"/>
      <c r="AO1" s="98"/>
      <c r="AP1" s="98"/>
      <c r="AQ1" s="12"/>
      <c r="AR1" s="12"/>
      <c r="AS1" s="12"/>
      <c r="AT1" s="12"/>
      <c r="AU1" s="12"/>
      <c r="AV1" s="12"/>
      <c r="AW1" s="12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12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</row>
    <row r="2" spans="1:34" s="7" customFormat="1" ht="12" customHeight="1">
      <c r="A2" s="3"/>
      <c r="B2" s="76" t="s">
        <v>150</v>
      </c>
      <c r="C2" s="75"/>
      <c r="D2" s="11"/>
      <c r="E2" s="11"/>
      <c r="F2" s="11"/>
      <c r="G2" s="22"/>
      <c r="H2" s="22"/>
      <c r="I2" s="11"/>
      <c r="J2" s="3"/>
      <c r="K2" s="97" t="s">
        <v>151</v>
      </c>
      <c r="L2" s="97"/>
      <c r="M2" s="97"/>
      <c r="N2" s="97"/>
      <c r="O2" s="97"/>
      <c r="P2" s="97"/>
      <c r="Q2" s="97"/>
      <c r="R2" s="97"/>
      <c r="S2" s="3"/>
      <c r="T2" s="97" t="s">
        <v>153</v>
      </c>
      <c r="U2" s="97"/>
      <c r="V2" s="11"/>
      <c r="W2" s="17"/>
      <c r="X2" s="17"/>
      <c r="Y2" s="22"/>
      <c r="Z2" s="22"/>
      <c r="AA2" s="17"/>
      <c r="AB2" s="3"/>
      <c r="AC2" s="97" t="s">
        <v>22</v>
      </c>
      <c r="AD2" s="97"/>
      <c r="AE2" s="4"/>
      <c r="AF2" s="11"/>
      <c r="AH2" s="22"/>
    </row>
    <row r="3" spans="1:34" s="7" customFormat="1" ht="12" customHeight="1">
      <c r="A3" s="3"/>
      <c r="B3" s="76" t="s">
        <v>185</v>
      </c>
      <c r="C3" s="75"/>
      <c r="D3" s="11"/>
      <c r="E3" s="11"/>
      <c r="F3" s="11"/>
      <c r="G3" s="22"/>
      <c r="H3" s="22"/>
      <c r="I3" s="11"/>
      <c r="J3" s="3"/>
      <c r="K3" s="76" t="s">
        <v>185</v>
      </c>
      <c r="L3" s="11"/>
      <c r="M3" s="11"/>
      <c r="N3" s="11"/>
      <c r="O3" s="11"/>
      <c r="P3" s="11"/>
      <c r="Q3" s="11"/>
      <c r="R3" s="11"/>
      <c r="S3" s="3"/>
      <c r="T3" s="76" t="s">
        <v>185</v>
      </c>
      <c r="U3" s="11"/>
      <c r="V3" s="11"/>
      <c r="W3" s="17"/>
      <c r="X3" s="17"/>
      <c r="Y3" s="22"/>
      <c r="Z3" s="22"/>
      <c r="AA3" s="17"/>
      <c r="AB3" s="3"/>
      <c r="AC3" s="11"/>
      <c r="AD3" s="11"/>
      <c r="AE3" s="4"/>
      <c r="AF3" s="11"/>
      <c r="AH3" s="22"/>
    </row>
    <row r="4" spans="1:34" ht="12" customHeight="1">
      <c r="A4" s="2"/>
      <c r="B4" s="80" t="s">
        <v>155</v>
      </c>
      <c r="C4" s="2"/>
      <c r="D4" s="2"/>
      <c r="E4" s="2"/>
      <c r="F4" s="2"/>
      <c r="G4" s="23"/>
      <c r="H4" s="23"/>
      <c r="I4" s="2"/>
      <c r="J4" s="2"/>
      <c r="K4" s="80" t="s">
        <v>155</v>
      </c>
      <c r="L4" s="14"/>
      <c r="M4" s="2"/>
      <c r="N4" s="18"/>
      <c r="O4" s="18"/>
      <c r="P4" s="23"/>
      <c r="Q4" s="23"/>
      <c r="R4" s="18"/>
      <c r="S4" s="2"/>
      <c r="T4" s="80" t="s">
        <v>155</v>
      </c>
      <c r="U4" s="14"/>
      <c r="V4" s="2"/>
      <c r="W4" s="18"/>
      <c r="X4" s="18"/>
      <c r="Y4" s="23"/>
      <c r="Z4" s="23"/>
      <c r="AA4" s="18"/>
      <c r="AB4" s="2"/>
      <c r="AC4" s="5"/>
      <c r="AD4" s="14"/>
      <c r="AE4" s="2"/>
      <c r="AF4" s="2"/>
      <c r="AH4" s="23"/>
    </row>
    <row r="5" spans="1:34" ht="12" customHeight="1">
      <c r="A5" s="2"/>
      <c r="B5" s="80" t="s">
        <v>224</v>
      </c>
      <c r="C5" s="2"/>
      <c r="D5" s="2"/>
      <c r="E5" s="2"/>
      <c r="F5" s="2"/>
      <c r="G5" s="23"/>
      <c r="H5" s="23"/>
      <c r="I5" s="2"/>
      <c r="J5" s="2"/>
      <c r="K5" s="80" t="s">
        <v>224</v>
      </c>
      <c r="L5" s="14"/>
      <c r="M5" s="2"/>
      <c r="N5" s="18"/>
      <c r="O5" s="18"/>
      <c r="P5" s="23"/>
      <c r="Q5" s="23"/>
      <c r="R5" s="18"/>
      <c r="S5" s="2"/>
      <c r="T5" s="80" t="s">
        <v>224</v>
      </c>
      <c r="U5" s="14"/>
      <c r="V5" s="2"/>
      <c r="W5" s="18"/>
      <c r="X5" s="18"/>
      <c r="Y5" s="23"/>
      <c r="Z5" s="23"/>
      <c r="AA5" s="18"/>
      <c r="AB5" s="2"/>
      <c r="AC5" s="5"/>
      <c r="AD5" s="14"/>
      <c r="AE5" s="2"/>
      <c r="AF5" s="2"/>
      <c r="AH5" s="23"/>
    </row>
    <row r="6" spans="1:35" ht="61.5" customHeight="1">
      <c r="A6" s="25" t="s">
        <v>45</v>
      </c>
      <c r="B6" s="26" t="s">
        <v>145</v>
      </c>
      <c r="C6" s="25" t="s">
        <v>40</v>
      </c>
      <c r="D6" s="25" t="s">
        <v>184</v>
      </c>
      <c r="E6" s="25" t="s">
        <v>39</v>
      </c>
      <c r="F6" s="25" t="s">
        <v>46</v>
      </c>
      <c r="G6" s="77" t="s">
        <v>47</v>
      </c>
      <c r="H6" s="77"/>
      <c r="I6" s="25" t="s">
        <v>48</v>
      </c>
      <c r="J6" s="25" t="s">
        <v>45</v>
      </c>
      <c r="K6" s="26" t="s">
        <v>145</v>
      </c>
      <c r="L6" s="27" t="s">
        <v>40</v>
      </c>
      <c r="M6" s="28" t="s">
        <v>184</v>
      </c>
      <c r="N6" s="28" t="s">
        <v>39</v>
      </c>
      <c r="O6" s="27" t="s">
        <v>46</v>
      </c>
      <c r="P6" s="29" t="s">
        <v>47</v>
      </c>
      <c r="Q6" s="29"/>
      <c r="R6" s="25" t="s">
        <v>48</v>
      </c>
      <c r="S6" s="25" t="s">
        <v>45</v>
      </c>
      <c r="T6" s="26" t="s">
        <v>145</v>
      </c>
      <c r="U6" s="27" t="s">
        <v>40</v>
      </c>
      <c r="V6" s="28" t="s">
        <v>184</v>
      </c>
      <c r="W6" s="28" t="s">
        <v>39</v>
      </c>
      <c r="X6" s="27" t="s">
        <v>46</v>
      </c>
      <c r="Y6" s="29" t="s">
        <v>47</v>
      </c>
      <c r="Z6" s="29"/>
      <c r="AA6" s="25" t="s">
        <v>48</v>
      </c>
      <c r="AB6" s="25" t="s">
        <v>45</v>
      </c>
      <c r="AC6" s="26" t="s">
        <v>145</v>
      </c>
      <c r="AD6" s="27" t="s">
        <v>40</v>
      </c>
      <c r="AE6" s="28" t="s">
        <v>184</v>
      </c>
      <c r="AF6" s="28" t="s">
        <v>39</v>
      </c>
      <c r="AG6" s="27" t="s">
        <v>46</v>
      </c>
      <c r="AH6" s="29" t="s">
        <v>47</v>
      </c>
      <c r="AI6" s="25" t="s">
        <v>48</v>
      </c>
    </row>
    <row r="7" spans="1:35" ht="12" customHeight="1">
      <c r="A7" s="25">
        <v>1</v>
      </c>
      <c r="B7" s="26" t="s">
        <v>24</v>
      </c>
      <c r="C7" s="25">
        <v>3</v>
      </c>
      <c r="D7" s="26" t="s">
        <v>70</v>
      </c>
      <c r="E7" s="25">
        <v>5</v>
      </c>
      <c r="F7" s="26" t="s">
        <v>99</v>
      </c>
      <c r="G7" s="25">
        <v>7</v>
      </c>
      <c r="H7" s="25"/>
      <c r="I7" s="25">
        <v>8</v>
      </c>
      <c r="J7" s="25">
        <v>1</v>
      </c>
      <c r="K7" s="26" t="s">
        <v>24</v>
      </c>
      <c r="L7" s="25">
        <v>3</v>
      </c>
      <c r="M7" s="26" t="s">
        <v>70</v>
      </c>
      <c r="N7" s="25">
        <v>5</v>
      </c>
      <c r="O7" s="26" t="s">
        <v>99</v>
      </c>
      <c r="P7" s="25">
        <v>7</v>
      </c>
      <c r="Q7" s="25"/>
      <c r="R7" s="25">
        <v>8</v>
      </c>
      <c r="S7" s="25">
        <v>1</v>
      </c>
      <c r="T7" s="26" t="s">
        <v>24</v>
      </c>
      <c r="U7" s="25">
        <v>3</v>
      </c>
      <c r="V7" s="26" t="s">
        <v>70</v>
      </c>
      <c r="W7" s="25">
        <v>5</v>
      </c>
      <c r="X7" s="26" t="s">
        <v>99</v>
      </c>
      <c r="Y7" s="25">
        <v>7</v>
      </c>
      <c r="Z7" s="25"/>
      <c r="AA7" s="25">
        <v>8</v>
      </c>
      <c r="AB7" s="25">
        <v>1</v>
      </c>
      <c r="AC7" s="26" t="s">
        <v>24</v>
      </c>
      <c r="AD7" s="25">
        <v>3</v>
      </c>
      <c r="AE7" s="25">
        <v>4</v>
      </c>
      <c r="AF7" s="30">
        <v>5</v>
      </c>
      <c r="AG7" s="30">
        <v>6</v>
      </c>
      <c r="AH7" s="30">
        <v>7</v>
      </c>
      <c r="AI7" s="30">
        <v>8</v>
      </c>
    </row>
    <row r="8" spans="1:35" s="7" customFormat="1" ht="30" customHeight="1">
      <c r="A8" s="55" t="s">
        <v>19</v>
      </c>
      <c r="B8" s="56" t="s">
        <v>60</v>
      </c>
      <c r="C8" s="31" t="s">
        <v>0</v>
      </c>
      <c r="D8" s="71">
        <v>679376.1</v>
      </c>
      <c r="E8" s="71">
        <v>712710</v>
      </c>
      <c r="F8" s="40">
        <v>33333.90000000002</v>
      </c>
      <c r="G8" s="39">
        <v>104.90654587348598</v>
      </c>
      <c r="H8" s="39"/>
      <c r="I8" s="34"/>
      <c r="J8" s="55" t="s">
        <v>19</v>
      </c>
      <c r="K8" s="56" t="s">
        <v>60</v>
      </c>
      <c r="L8" s="31" t="s">
        <v>0</v>
      </c>
      <c r="M8" s="71">
        <v>67232.3</v>
      </c>
      <c r="N8" s="71">
        <v>58539</v>
      </c>
      <c r="O8" s="40">
        <v>-8693.300000000003</v>
      </c>
      <c r="P8" s="39">
        <v>87.06975664970557</v>
      </c>
      <c r="Q8" s="39"/>
      <c r="R8" s="34"/>
      <c r="S8" s="55" t="s">
        <v>19</v>
      </c>
      <c r="T8" s="56" t="s">
        <v>60</v>
      </c>
      <c r="U8" s="31" t="s">
        <v>0</v>
      </c>
      <c r="V8" s="71">
        <v>361502.85000000003</v>
      </c>
      <c r="W8" s="71">
        <v>361451</v>
      </c>
      <c r="X8" s="40">
        <v>-51.850000000034925</v>
      </c>
      <c r="Y8" s="39">
        <v>99.98565709786243</v>
      </c>
      <c r="Z8" s="39"/>
      <c r="AA8" s="34"/>
      <c r="AB8" s="55" t="s">
        <v>19</v>
      </c>
      <c r="AC8" s="56" t="s">
        <v>60</v>
      </c>
      <c r="AD8" s="31" t="s">
        <v>0</v>
      </c>
      <c r="AE8" s="72">
        <f>D8+M8+V8</f>
        <v>1108111.25</v>
      </c>
      <c r="AF8" s="72">
        <f>E8+N8+W8</f>
        <v>1132700</v>
      </c>
      <c r="AG8" s="30">
        <f>AF8-AE8</f>
        <v>24588.75</v>
      </c>
      <c r="AH8" s="33">
        <f>AF8/AE8</f>
        <v>1.022189784644818</v>
      </c>
      <c r="AI8" s="34"/>
    </row>
    <row r="9" spans="1:35" s="7" customFormat="1" ht="15" customHeight="1">
      <c r="A9" s="55">
        <v>1</v>
      </c>
      <c r="B9" s="56" t="s">
        <v>2</v>
      </c>
      <c r="C9" s="31" t="s">
        <v>0</v>
      </c>
      <c r="D9" s="40">
        <v>249539</v>
      </c>
      <c r="E9" s="40">
        <v>216707</v>
      </c>
      <c r="F9" s="40">
        <v>-32832</v>
      </c>
      <c r="G9" s="39">
        <v>86.84293837836972</v>
      </c>
      <c r="H9" s="39"/>
      <c r="I9" s="34"/>
      <c r="J9" s="55">
        <v>1</v>
      </c>
      <c r="K9" s="56" t="s">
        <v>2</v>
      </c>
      <c r="L9" s="31" t="s">
        <v>0</v>
      </c>
      <c r="M9" s="40">
        <v>41706.25</v>
      </c>
      <c r="N9" s="40">
        <v>29821</v>
      </c>
      <c r="O9" s="40">
        <v>-11885.25</v>
      </c>
      <c r="P9" s="39">
        <v>71.50247265098156</v>
      </c>
      <c r="Q9" s="39"/>
      <c r="R9" s="34"/>
      <c r="S9" s="55">
        <v>1</v>
      </c>
      <c r="T9" s="56" t="s">
        <v>2</v>
      </c>
      <c r="U9" s="31" t="s">
        <v>0</v>
      </c>
      <c r="V9" s="40">
        <v>104950.75000000001</v>
      </c>
      <c r="W9" s="40">
        <v>117135</v>
      </c>
      <c r="X9" s="40">
        <v>12184.249999999985</v>
      </c>
      <c r="Y9" s="39">
        <v>111.60949302410891</v>
      </c>
      <c r="Z9" s="39"/>
      <c r="AA9" s="34"/>
      <c r="AB9" s="55">
        <v>1</v>
      </c>
      <c r="AC9" s="56" t="s">
        <v>2</v>
      </c>
      <c r="AD9" s="31" t="s">
        <v>0</v>
      </c>
      <c r="AE9" s="72">
        <f>D9+M9+V9</f>
        <v>396196</v>
      </c>
      <c r="AF9" s="72">
        <f>E9+N9+W9</f>
        <v>363663</v>
      </c>
      <c r="AG9" s="30">
        <f>AF9-AE9</f>
        <v>-32533</v>
      </c>
      <c r="AH9" s="33">
        <f>AF9/AE9</f>
        <v>0.9178866015810356</v>
      </c>
      <c r="AI9" s="34"/>
    </row>
    <row r="10" spans="1:35" ht="9.75" customHeight="1">
      <c r="A10" s="57"/>
      <c r="B10" s="58" t="s">
        <v>3</v>
      </c>
      <c r="C10" s="28"/>
      <c r="D10" s="59"/>
      <c r="E10" s="30"/>
      <c r="F10" s="40"/>
      <c r="G10" s="39"/>
      <c r="H10" s="39"/>
      <c r="I10" s="34"/>
      <c r="J10" s="57"/>
      <c r="K10" s="58" t="s">
        <v>3</v>
      </c>
      <c r="L10" s="31"/>
      <c r="M10" s="62"/>
      <c r="N10" s="30"/>
      <c r="O10" s="40"/>
      <c r="P10" s="39"/>
      <c r="Q10" s="39"/>
      <c r="R10" s="34"/>
      <c r="S10" s="57"/>
      <c r="T10" s="58" t="s">
        <v>3</v>
      </c>
      <c r="U10" s="28"/>
      <c r="V10" s="59"/>
      <c r="W10" s="30"/>
      <c r="X10" s="40"/>
      <c r="Y10" s="39"/>
      <c r="Z10" s="39"/>
      <c r="AA10" s="34"/>
      <c r="AB10" s="57"/>
      <c r="AC10" s="58" t="s">
        <v>3</v>
      </c>
      <c r="AD10" s="28"/>
      <c r="AE10" s="30"/>
      <c r="AF10" s="30"/>
      <c r="AG10" s="30"/>
      <c r="AH10" s="33"/>
      <c r="AI10" s="34"/>
    </row>
    <row r="11" spans="1:35" ht="22.5" customHeight="1">
      <c r="A11" s="57" t="s">
        <v>4</v>
      </c>
      <c r="B11" s="58" t="s">
        <v>49</v>
      </c>
      <c r="C11" s="28" t="s">
        <v>0</v>
      </c>
      <c r="D11" s="30">
        <v>20811</v>
      </c>
      <c r="E11" s="30">
        <v>24384</v>
      </c>
      <c r="F11" s="40">
        <v>3573</v>
      </c>
      <c r="G11" s="39">
        <v>117.16880495891596</v>
      </c>
      <c r="H11" s="39">
        <f>D11*0.95-E11</f>
        <v>-4613.549999999999</v>
      </c>
      <c r="I11" s="74" t="s">
        <v>194</v>
      </c>
      <c r="J11" s="57"/>
      <c r="K11" s="58"/>
      <c r="L11" s="31"/>
      <c r="M11" s="30"/>
      <c r="N11" s="30"/>
      <c r="O11" s="40"/>
      <c r="P11" s="39"/>
      <c r="Q11" s="39"/>
      <c r="R11" s="44"/>
      <c r="S11" s="57"/>
      <c r="T11" s="58"/>
      <c r="U11" s="28"/>
      <c r="V11" s="32"/>
      <c r="W11" s="30"/>
      <c r="X11" s="40"/>
      <c r="Y11" s="39"/>
      <c r="Z11" s="39"/>
      <c r="AA11" s="44"/>
      <c r="AB11" s="57" t="s">
        <v>4</v>
      </c>
      <c r="AC11" s="58"/>
      <c r="AD11" s="28" t="s">
        <v>0</v>
      </c>
      <c r="AE11" s="30">
        <f aca="true" t="shared" si="0" ref="AE11:AF16">D11+M11+V11</f>
        <v>20811</v>
      </c>
      <c r="AF11" s="30">
        <f t="shared" si="0"/>
        <v>24384</v>
      </c>
      <c r="AG11" s="30">
        <f aca="true" t="shared" si="1" ref="AG11:AG17">AF11-AE11</f>
        <v>3573</v>
      </c>
      <c r="AH11" s="33">
        <f aca="true" t="shared" si="2" ref="AH11:AH17">AF11/AE11</f>
        <v>1.1716880495891595</v>
      </c>
      <c r="AI11" s="34"/>
    </row>
    <row r="12" spans="1:35" ht="21">
      <c r="A12" s="57" t="s">
        <v>61</v>
      </c>
      <c r="B12" s="58" t="s">
        <v>50</v>
      </c>
      <c r="C12" s="28" t="s">
        <v>0</v>
      </c>
      <c r="D12" s="30">
        <v>35399</v>
      </c>
      <c r="E12" s="30">
        <v>17197</v>
      </c>
      <c r="F12" s="40">
        <v>-18202</v>
      </c>
      <c r="G12" s="39">
        <v>48.580468374812845</v>
      </c>
      <c r="H12" s="39"/>
      <c r="I12" s="86" t="s">
        <v>210</v>
      </c>
      <c r="J12" s="57" t="s">
        <v>146</v>
      </c>
      <c r="K12" s="58" t="s">
        <v>50</v>
      </c>
      <c r="L12" s="31" t="s">
        <v>0</v>
      </c>
      <c r="M12" s="30">
        <v>4010.8</v>
      </c>
      <c r="N12" s="30">
        <v>1533</v>
      </c>
      <c r="O12" s="40">
        <v>-2477.8</v>
      </c>
      <c r="P12" s="39">
        <v>38.22180113693029</v>
      </c>
      <c r="Q12" s="39">
        <f>M12*0.95-N12</f>
        <v>2277.26</v>
      </c>
      <c r="R12" s="86" t="s">
        <v>200</v>
      </c>
      <c r="S12" s="57" t="s">
        <v>146</v>
      </c>
      <c r="T12" s="58" t="s">
        <v>50</v>
      </c>
      <c r="U12" s="28" t="s">
        <v>0</v>
      </c>
      <c r="V12" s="30">
        <v>24447.05</v>
      </c>
      <c r="W12" s="30">
        <v>9382</v>
      </c>
      <c r="X12" s="40">
        <v>-15065.05</v>
      </c>
      <c r="Y12" s="39">
        <v>38.37681847094026</v>
      </c>
      <c r="Z12" s="39"/>
      <c r="AA12" s="86" t="s">
        <v>201</v>
      </c>
      <c r="AB12" s="57" t="s">
        <v>61</v>
      </c>
      <c r="AC12" s="58" t="s">
        <v>50</v>
      </c>
      <c r="AD12" s="28" t="s">
        <v>0</v>
      </c>
      <c r="AE12" s="30">
        <f t="shared" si="0"/>
        <v>63856.850000000006</v>
      </c>
      <c r="AF12" s="30">
        <f t="shared" si="0"/>
        <v>28112</v>
      </c>
      <c r="AG12" s="30">
        <f t="shared" si="1"/>
        <v>-35744.850000000006</v>
      </c>
      <c r="AH12" s="33">
        <f t="shared" si="2"/>
        <v>0.4402346811657637</v>
      </c>
      <c r="AI12" s="34"/>
    </row>
    <row r="13" spans="1:35" ht="15.75" customHeight="1">
      <c r="A13" s="57" t="s">
        <v>62</v>
      </c>
      <c r="B13" s="58" t="s">
        <v>63</v>
      </c>
      <c r="C13" s="28" t="s">
        <v>0</v>
      </c>
      <c r="D13" s="30">
        <v>17620</v>
      </c>
      <c r="E13" s="30">
        <v>21885</v>
      </c>
      <c r="F13" s="40">
        <v>4265</v>
      </c>
      <c r="G13" s="39">
        <v>124.20544835414302</v>
      </c>
      <c r="H13" s="39"/>
      <c r="I13" s="87" t="s">
        <v>211</v>
      </c>
      <c r="J13" s="57" t="s">
        <v>61</v>
      </c>
      <c r="K13" s="58" t="s">
        <v>63</v>
      </c>
      <c r="L13" s="31" t="s">
        <v>0</v>
      </c>
      <c r="M13" s="30">
        <v>2888.8</v>
      </c>
      <c r="N13" s="30">
        <v>1574</v>
      </c>
      <c r="O13" s="40">
        <v>-1314.8000000000002</v>
      </c>
      <c r="P13" s="39">
        <v>54.48629188590418</v>
      </c>
      <c r="Q13" s="39"/>
      <c r="R13" s="86" t="s">
        <v>197</v>
      </c>
      <c r="S13" s="57" t="s">
        <v>61</v>
      </c>
      <c r="T13" s="58" t="s">
        <v>63</v>
      </c>
      <c r="U13" s="28" t="s">
        <v>0</v>
      </c>
      <c r="V13" s="30">
        <v>10201.1</v>
      </c>
      <c r="W13" s="30">
        <v>11460</v>
      </c>
      <c r="X13" s="40">
        <v>1258.8999999999996</v>
      </c>
      <c r="Y13" s="39">
        <v>112.34082598935409</v>
      </c>
      <c r="Z13" s="39"/>
      <c r="AA13" s="87" t="s">
        <v>199</v>
      </c>
      <c r="AB13" s="57" t="s">
        <v>62</v>
      </c>
      <c r="AC13" s="58" t="s">
        <v>63</v>
      </c>
      <c r="AD13" s="28" t="s">
        <v>0</v>
      </c>
      <c r="AE13" s="30">
        <f t="shared" si="0"/>
        <v>30709.9</v>
      </c>
      <c r="AF13" s="30">
        <f t="shared" si="0"/>
        <v>34919</v>
      </c>
      <c r="AG13" s="30">
        <f t="shared" si="1"/>
        <v>4209.0999999999985</v>
      </c>
      <c r="AH13" s="33">
        <f t="shared" si="2"/>
        <v>1.1370600360144447</v>
      </c>
      <c r="AI13" s="34"/>
    </row>
    <row r="14" spans="1:35" ht="21">
      <c r="A14" s="57" t="s">
        <v>64</v>
      </c>
      <c r="B14" s="58" t="s">
        <v>51</v>
      </c>
      <c r="C14" s="28" t="s">
        <v>0</v>
      </c>
      <c r="D14" s="30">
        <v>159883</v>
      </c>
      <c r="E14" s="30">
        <v>135860</v>
      </c>
      <c r="F14" s="40">
        <v>-24023</v>
      </c>
      <c r="G14" s="39">
        <v>84.97463770382092</v>
      </c>
      <c r="H14" s="39"/>
      <c r="I14" s="83" t="s">
        <v>208</v>
      </c>
      <c r="J14" s="57" t="s">
        <v>62</v>
      </c>
      <c r="K14" s="58" t="s">
        <v>51</v>
      </c>
      <c r="L14" s="31" t="s">
        <v>0</v>
      </c>
      <c r="M14" s="30">
        <v>27926.5</v>
      </c>
      <c r="N14" s="30">
        <v>21460</v>
      </c>
      <c r="O14" s="40">
        <v>-6466.5</v>
      </c>
      <c r="P14" s="39">
        <v>76.8445741500009</v>
      </c>
      <c r="Q14" s="39">
        <f>M14*0.95-N14</f>
        <v>5070.174999999999</v>
      </c>
      <c r="R14" s="88" t="s">
        <v>209</v>
      </c>
      <c r="S14" s="57" t="s">
        <v>62</v>
      </c>
      <c r="T14" s="58" t="s">
        <v>51</v>
      </c>
      <c r="U14" s="28" t="s">
        <v>0</v>
      </c>
      <c r="V14" s="30">
        <v>68674.3</v>
      </c>
      <c r="W14" s="30">
        <v>93723</v>
      </c>
      <c r="X14" s="40">
        <v>25048.699999999997</v>
      </c>
      <c r="Y14" s="39">
        <v>136.47463461586068</v>
      </c>
      <c r="Z14" s="39"/>
      <c r="AA14" s="83"/>
      <c r="AB14" s="57" t="s">
        <v>64</v>
      </c>
      <c r="AC14" s="58" t="s">
        <v>51</v>
      </c>
      <c r="AD14" s="28" t="s">
        <v>0</v>
      </c>
      <c r="AE14" s="30">
        <f t="shared" si="0"/>
        <v>256483.8</v>
      </c>
      <c r="AF14" s="30">
        <f t="shared" si="0"/>
        <v>251043</v>
      </c>
      <c r="AG14" s="30">
        <f t="shared" si="1"/>
        <v>-5440.799999999988</v>
      </c>
      <c r="AH14" s="33">
        <f t="shared" si="2"/>
        <v>0.9787869643228929</v>
      </c>
      <c r="AI14" s="34"/>
    </row>
    <row r="15" spans="1:35" ht="18" customHeight="1">
      <c r="A15" s="57" t="s">
        <v>65</v>
      </c>
      <c r="B15" s="58" t="s">
        <v>52</v>
      </c>
      <c r="C15" s="28" t="s">
        <v>0</v>
      </c>
      <c r="D15" s="30">
        <v>2834</v>
      </c>
      <c r="E15" s="30">
        <v>4957</v>
      </c>
      <c r="F15" s="40">
        <v>2123</v>
      </c>
      <c r="G15" s="39">
        <v>174.91178546224418</v>
      </c>
      <c r="H15" s="39">
        <f>D15*0.95-E15</f>
        <v>-2264.7000000000003</v>
      </c>
      <c r="I15" s="88" t="s">
        <v>195</v>
      </c>
      <c r="J15" s="57" t="s">
        <v>64</v>
      </c>
      <c r="K15" s="58" t="s">
        <v>52</v>
      </c>
      <c r="L15" s="31" t="s">
        <v>0</v>
      </c>
      <c r="M15" s="30">
        <v>321.65</v>
      </c>
      <c r="N15" s="30">
        <v>313</v>
      </c>
      <c r="O15" s="40">
        <v>-8.649999999999977</v>
      </c>
      <c r="P15" s="39">
        <v>97.31074148919635</v>
      </c>
      <c r="Q15" s="39">
        <f>M15*0.95-N15</f>
        <v>-7.432500000000061</v>
      </c>
      <c r="R15" s="83"/>
      <c r="S15" s="57" t="s">
        <v>64</v>
      </c>
      <c r="T15" s="58" t="s">
        <v>52</v>
      </c>
      <c r="U15" s="28" t="s">
        <v>0</v>
      </c>
      <c r="V15" s="30">
        <v>1628.3</v>
      </c>
      <c r="W15" s="30">
        <v>2570</v>
      </c>
      <c r="X15" s="40">
        <v>941.7</v>
      </c>
      <c r="Y15" s="39">
        <v>157.83332309770927</v>
      </c>
      <c r="Z15" s="39">
        <f>V15*0.95-W15</f>
        <v>-1023.115</v>
      </c>
      <c r="AA15" s="88" t="s">
        <v>195</v>
      </c>
      <c r="AB15" s="57" t="s">
        <v>65</v>
      </c>
      <c r="AC15" s="58" t="s">
        <v>52</v>
      </c>
      <c r="AD15" s="28" t="s">
        <v>0</v>
      </c>
      <c r="AE15" s="30">
        <f t="shared" si="0"/>
        <v>4783.95</v>
      </c>
      <c r="AF15" s="30">
        <f t="shared" si="0"/>
        <v>7840</v>
      </c>
      <c r="AG15" s="30">
        <f t="shared" si="1"/>
        <v>3056.05</v>
      </c>
      <c r="AH15" s="33">
        <f t="shared" si="2"/>
        <v>1.6388131146855633</v>
      </c>
      <c r="AI15" s="34"/>
    </row>
    <row r="16" spans="1:35" ht="21">
      <c r="A16" s="57" t="s">
        <v>66</v>
      </c>
      <c r="B16" s="58" t="s">
        <v>53</v>
      </c>
      <c r="C16" s="28" t="s">
        <v>0</v>
      </c>
      <c r="D16" s="30">
        <v>12993</v>
      </c>
      <c r="E16" s="30">
        <v>12424</v>
      </c>
      <c r="F16" s="40">
        <v>-569</v>
      </c>
      <c r="G16" s="39">
        <v>95.62071884861079</v>
      </c>
      <c r="H16" s="39">
        <f>D16*0.95-E16</f>
        <v>-80.65000000000146</v>
      </c>
      <c r="I16" s="83"/>
      <c r="J16" s="57" t="s">
        <v>65</v>
      </c>
      <c r="K16" s="58" t="s">
        <v>53</v>
      </c>
      <c r="L16" s="31" t="s">
        <v>0</v>
      </c>
      <c r="M16" s="30">
        <v>6558.5</v>
      </c>
      <c r="N16" s="30">
        <v>4941</v>
      </c>
      <c r="O16" s="40">
        <v>-1617.5</v>
      </c>
      <c r="P16" s="39">
        <v>75.33734847907296</v>
      </c>
      <c r="Q16" s="39">
        <f>M16*0.95-N16</f>
        <v>1289.5749999999998</v>
      </c>
      <c r="R16" s="83" t="s">
        <v>182</v>
      </c>
      <c r="S16" s="57"/>
      <c r="T16" s="58"/>
      <c r="U16" s="28"/>
      <c r="V16" s="32"/>
      <c r="W16" s="30"/>
      <c r="X16" s="40"/>
      <c r="Y16" s="39"/>
      <c r="Z16" s="39"/>
      <c r="AA16" s="44"/>
      <c r="AB16" s="57" t="s">
        <v>66</v>
      </c>
      <c r="AC16" s="58" t="s">
        <v>53</v>
      </c>
      <c r="AD16" s="28" t="s">
        <v>0</v>
      </c>
      <c r="AE16" s="30">
        <f t="shared" si="0"/>
        <v>19551.5</v>
      </c>
      <c r="AF16" s="30">
        <f t="shared" si="0"/>
        <v>17365</v>
      </c>
      <c r="AG16" s="30">
        <f t="shared" si="1"/>
        <v>-2186.5</v>
      </c>
      <c r="AH16" s="33">
        <f t="shared" si="2"/>
        <v>0.8881671483006419</v>
      </c>
      <c r="AI16" s="34"/>
    </row>
    <row r="17" spans="1:35" s="7" customFormat="1" ht="15" customHeight="1">
      <c r="A17" s="60">
        <v>2</v>
      </c>
      <c r="B17" s="61" t="s">
        <v>67</v>
      </c>
      <c r="C17" s="31" t="s">
        <v>0</v>
      </c>
      <c r="D17" s="40">
        <v>204989.7</v>
      </c>
      <c r="E17" s="40">
        <v>228724</v>
      </c>
      <c r="F17" s="40">
        <v>23734.29999999999</v>
      </c>
      <c r="G17" s="39">
        <v>111.57828905549887</v>
      </c>
      <c r="H17" s="39"/>
      <c r="I17" s="34"/>
      <c r="J17" s="60">
        <v>2</v>
      </c>
      <c r="K17" s="61" t="s">
        <v>67</v>
      </c>
      <c r="L17" s="31" t="s">
        <v>0</v>
      </c>
      <c r="M17" s="40">
        <v>15135.949999999999</v>
      </c>
      <c r="N17" s="40">
        <v>16709</v>
      </c>
      <c r="O17" s="40">
        <v>1573.050000000001</v>
      </c>
      <c r="P17" s="39">
        <v>110.39280653014842</v>
      </c>
      <c r="Q17" s="39"/>
      <c r="R17" s="34"/>
      <c r="S17" s="60">
        <v>2</v>
      </c>
      <c r="T17" s="61" t="s">
        <v>67</v>
      </c>
      <c r="U17" s="31" t="s">
        <v>0</v>
      </c>
      <c r="V17" s="40">
        <v>120643.55</v>
      </c>
      <c r="W17" s="40">
        <v>114945</v>
      </c>
      <c r="X17" s="40">
        <v>-5698.550000000003</v>
      </c>
      <c r="Y17" s="39">
        <v>95.27653985646145</v>
      </c>
      <c r="Z17" s="39"/>
      <c r="AA17" s="34"/>
      <c r="AB17" s="60">
        <v>2</v>
      </c>
      <c r="AC17" s="61" t="s">
        <v>67</v>
      </c>
      <c r="AD17" s="31" t="s">
        <v>0</v>
      </c>
      <c r="AE17" s="69">
        <f>AE19+AE22+AE23+AE26</f>
        <v>340769.30000000005</v>
      </c>
      <c r="AF17" s="69">
        <f>AF19+AF22+AF23+AF26</f>
        <v>360377.99999999994</v>
      </c>
      <c r="AG17" s="30">
        <f t="shared" si="1"/>
        <v>19608.699999999895</v>
      </c>
      <c r="AH17" s="33">
        <f t="shared" si="2"/>
        <v>1.0575424488062741</v>
      </c>
      <c r="AI17" s="34"/>
    </row>
    <row r="18" spans="1:35" ht="12" customHeight="1">
      <c r="A18" s="57"/>
      <c r="B18" s="58" t="s">
        <v>3</v>
      </c>
      <c r="C18" s="28"/>
      <c r="D18" s="59"/>
      <c r="E18" s="30"/>
      <c r="F18" s="40"/>
      <c r="G18" s="39"/>
      <c r="H18" s="39"/>
      <c r="I18" s="34"/>
      <c r="J18" s="57"/>
      <c r="K18" s="58" t="s">
        <v>3</v>
      </c>
      <c r="L18" s="28"/>
      <c r="M18" s="32"/>
      <c r="N18" s="30"/>
      <c r="O18" s="40"/>
      <c r="P18" s="39"/>
      <c r="Q18" s="39"/>
      <c r="R18" s="34"/>
      <c r="S18" s="57"/>
      <c r="T18" s="58" t="s">
        <v>3</v>
      </c>
      <c r="U18" s="28"/>
      <c r="V18" s="32"/>
      <c r="W18" s="30"/>
      <c r="X18" s="40"/>
      <c r="Y18" s="39"/>
      <c r="Z18" s="39"/>
      <c r="AA18" s="34"/>
      <c r="AB18" s="57"/>
      <c r="AC18" s="58" t="s">
        <v>3</v>
      </c>
      <c r="AD18" s="28" t="s">
        <v>0</v>
      </c>
      <c r="AE18" s="25"/>
      <c r="AF18" s="25"/>
      <c r="AG18" s="30"/>
      <c r="AH18" s="33"/>
      <c r="AI18" s="34"/>
    </row>
    <row r="19" spans="1:35" ht="24.75" customHeight="1">
      <c r="A19" s="57" t="s">
        <v>5</v>
      </c>
      <c r="B19" s="58" t="s">
        <v>68</v>
      </c>
      <c r="C19" s="28" t="s">
        <v>0</v>
      </c>
      <c r="D19" s="30">
        <v>138298.1</v>
      </c>
      <c r="E19" s="30">
        <v>160817.02184</v>
      </c>
      <c r="F19" s="40">
        <v>22518.921839999995</v>
      </c>
      <c r="G19" s="39">
        <v>116.28288591094164</v>
      </c>
      <c r="H19" s="39"/>
      <c r="I19" s="74"/>
      <c r="J19" s="57" t="s">
        <v>5</v>
      </c>
      <c r="K19" s="58" t="s">
        <v>68</v>
      </c>
      <c r="L19" s="28" t="s">
        <v>0</v>
      </c>
      <c r="M19" s="30">
        <v>11570.75</v>
      </c>
      <c r="N19" s="30">
        <v>12965.4184</v>
      </c>
      <c r="O19" s="40">
        <v>1394.6684000000005</v>
      </c>
      <c r="P19" s="39">
        <v>112.05339671153556</v>
      </c>
      <c r="Q19" s="39"/>
      <c r="R19" s="74"/>
      <c r="S19" s="57" t="s">
        <v>5</v>
      </c>
      <c r="T19" s="58" t="s">
        <v>68</v>
      </c>
      <c r="U19" s="28" t="s">
        <v>0</v>
      </c>
      <c r="V19" s="30">
        <v>89260.1</v>
      </c>
      <c r="W19" s="30">
        <v>83351.47504347825</v>
      </c>
      <c r="X19" s="40">
        <v>-5908.624956521759</v>
      </c>
      <c r="Y19" s="39">
        <v>93.38044102961821</v>
      </c>
      <c r="Z19" s="39"/>
      <c r="AA19" s="74"/>
      <c r="AB19" s="57" t="s">
        <v>5</v>
      </c>
      <c r="AC19" s="58" t="s">
        <v>68</v>
      </c>
      <c r="AD19" s="28" t="s">
        <v>0</v>
      </c>
      <c r="AE19" s="30">
        <f>D19+M19+V19</f>
        <v>239128.95</v>
      </c>
      <c r="AF19" s="30">
        <f>E19+N19+W19-1</f>
        <v>257132.91528347824</v>
      </c>
      <c r="AG19" s="30">
        <f>AF19-AE19</f>
        <v>18003.965283478232</v>
      </c>
      <c r="AH19" s="33">
        <f>AF19/AE19</f>
        <v>1.0752897768483416</v>
      </c>
      <c r="AI19" s="34"/>
    </row>
    <row r="20" spans="1:35" ht="20.25" customHeight="1">
      <c r="A20" s="57"/>
      <c r="B20" s="58" t="s">
        <v>169</v>
      </c>
      <c r="C20" s="28" t="s">
        <v>59</v>
      </c>
      <c r="D20" s="30">
        <v>91831.40770252324</v>
      </c>
      <c r="E20" s="30">
        <v>101142.78103144655</v>
      </c>
      <c r="F20" s="40">
        <v>9311.373328923306</v>
      </c>
      <c r="G20" s="39">
        <v>110.13963910809946</v>
      </c>
      <c r="H20" s="39"/>
      <c r="I20" s="74"/>
      <c r="J20" s="57" t="s">
        <v>6</v>
      </c>
      <c r="K20" s="58" t="s">
        <v>172</v>
      </c>
      <c r="L20" s="28" t="s">
        <v>0</v>
      </c>
      <c r="M20" s="30">
        <v>2201.8</v>
      </c>
      <c r="N20" s="30">
        <v>2215.5815999999995</v>
      </c>
      <c r="O20" s="40">
        <v>13.781599999999344</v>
      </c>
      <c r="P20" s="39">
        <v>100.6259242438005</v>
      </c>
      <c r="Q20" s="39"/>
      <c r="R20" s="74"/>
      <c r="S20" s="57"/>
      <c r="T20" s="58" t="s">
        <v>169</v>
      </c>
      <c r="U20" s="28" t="s">
        <v>59</v>
      </c>
      <c r="V20" s="30">
        <v>91831.37860082304</v>
      </c>
      <c r="W20" s="30">
        <v>86824.45317028982</v>
      </c>
      <c r="X20" s="40">
        <v>-5006.925430533214</v>
      </c>
      <c r="Y20" s="39">
        <v>94.54769654248844</v>
      </c>
      <c r="Z20" s="39"/>
      <c r="AA20" s="74"/>
      <c r="AB20" s="57"/>
      <c r="AC20" s="58" t="s">
        <v>169</v>
      </c>
      <c r="AD20" s="28" t="s">
        <v>59</v>
      </c>
      <c r="AE20" s="30">
        <f>AE19/AE21/12*1000</f>
        <v>44283.13888888889</v>
      </c>
      <c r="AF20" s="30">
        <f>AF19/AF21/12*1000</f>
        <v>47829.783348861274</v>
      </c>
      <c r="AG20" s="30">
        <f aca="true" t="shared" si="3" ref="AG20:AG26">AF20-AE20</f>
        <v>3546.6444599723836</v>
      </c>
      <c r="AH20" s="33">
        <f aca="true" t="shared" si="4" ref="AH20:AH26">AF20/AE20</f>
        <v>1.0800901776378429</v>
      </c>
      <c r="AI20" s="34"/>
    </row>
    <row r="21" spans="1:35" ht="25.5" customHeight="1">
      <c r="A21" s="57"/>
      <c r="B21" s="58" t="s">
        <v>170</v>
      </c>
      <c r="C21" s="28" t="s">
        <v>149</v>
      </c>
      <c r="D21" s="30">
        <v>251</v>
      </c>
      <c r="E21" s="30">
        <v>265</v>
      </c>
      <c r="F21" s="40">
        <v>14</v>
      </c>
      <c r="G21" s="39">
        <v>105.57768924302789</v>
      </c>
      <c r="H21" s="39"/>
      <c r="I21" s="74"/>
      <c r="J21" s="57"/>
      <c r="K21" s="58" t="s">
        <v>170</v>
      </c>
      <c r="L21" s="28" t="s">
        <v>149</v>
      </c>
      <c r="M21" s="30">
        <v>21</v>
      </c>
      <c r="N21" s="30">
        <v>23</v>
      </c>
      <c r="O21" s="40">
        <v>2</v>
      </c>
      <c r="P21" s="39">
        <v>109.52380952380953</v>
      </c>
      <c r="Q21" s="39"/>
      <c r="R21" s="74"/>
      <c r="S21" s="57"/>
      <c r="T21" s="58" t="s">
        <v>170</v>
      </c>
      <c r="U21" s="28" t="s">
        <v>149</v>
      </c>
      <c r="V21" s="30">
        <v>162</v>
      </c>
      <c r="W21" s="30">
        <v>160</v>
      </c>
      <c r="X21" s="40">
        <v>-2</v>
      </c>
      <c r="Y21" s="39">
        <v>98.76543209876543</v>
      </c>
      <c r="Z21" s="39"/>
      <c r="AA21" s="74"/>
      <c r="AB21" s="57"/>
      <c r="AC21" s="58" t="s">
        <v>170</v>
      </c>
      <c r="AD21" s="28" t="s">
        <v>149</v>
      </c>
      <c r="AE21" s="30">
        <v>450</v>
      </c>
      <c r="AF21" s="30">
        <v>448</v>
      </c>
      <c r="AG21" s="30">
        <f t="shared" si="3"/>
        <v>-2</v>
      </c>
      <c r="AH21" s="33">
        <f t="shared" si="4"/>
        <v>0.9955555555555555</v>
      </c>
      <c r="AI21" s="34"/>
    </row>
    <row r="22" spans="1:35" ht="19.5" customHeight="1">
      <c r="A22" s="57" t="s">
        <v>6</v>
      </c>
      <c r="B22" s="58" t="s">
        <v>54</v>
      </c>
      <c r="C22" s="28" t="s">
        <v>0</v>
      </c>
      <c r="D22" s="30">
        <v>13691.5</v>
      </c>
      <c r="E22" s="30">
        <v>15893</v>
      </c>
      <c r="F22" s="40">
        <v>2201.5</v>
      </c>
      <c r="G22" s="39">
        <v>116.0793192856882</v>
      </c>
      <c r="H22" s="39"/>
      <c r="I22" s="74"/>
      <c r="J22" s="57"/>
      <c r="K22" s="58" t="s">
        <v>173</v>
      </c>
      <c r="L22" s="28" t="s">
        <v>149</v>
      </c>
      <c r="M22" s="30">
        <v>4</v>
      </c>
      <c r="N22" s="30">
        <v>4</v>
      </c>
      <c r="O22" s="40">
        <v>0</v>
      </c>
      <c r="P22" s="39">
        <v>100</v>
      </c>
      <c r="Q22" s="39"/>
      <c r="R22" s="44"/>
      <c r="S22" s="57" t="s">
        <v>6</v>
      </c>
      <c r="T22" s="58" t="s">
        <v>54</v>
      </c>
      <c r="U22" s="28" t="s">
        <v>0</v>
      </c>
      <c r="V22" s="30">
        <v>8836.75</v>
      </c>
      <c r="W22" s="30">
        <v>8241</v>
      </c>
      <c r="X22" s="40">
        <v>-595.75</v>
      </c>
      <c r="Y22" s="39">
        <v>93.25826802840412</v>
      </c>
      <c r="Z22" s="39"/>
      <c r="AA22" s="44"/>
      <c r="AB22" s="57" t="s">
        <v>6</v>
      </c>
      <c r="AC22" s="58" t="s">
        <v>54</v>
      </c>
      <c r="AD22" s="28" t="s">
        <v>0</v>
      </c>
      <c r="AE22" s="30">
        <f>D22+V22+M25</f>
        <v>23891.75</v>
      </c>
      <c r="AF22" s="30">
        <f>E22+W22+N25</f>
        <v>25662</v>
      </c>
      <c r="AG22" s="30">
        <f t="shared" si="3"/>
        <v>1770.25</v>
      </c>
      <c r="AH22" s="33">
        <f t="shared" si="4"/>
        <v>1.0740946142496888</v>
      </c>
      <c r="AI22" s="34"/>
    </row>
    <row r="23" spans="1:35" ht="21.75" customHeight="1">
      <c r="A23" s="57" t="s">
        <v>171</v>
      </c>
      <c r="B23" s="58" t="s">
        <v>172</v>
      </c>
      <c r="C23" s="28" t="s">
        <v>0</v>
      </c>
      <c r="D23" s="30">
        <v>48225.75</v>
      </c>
      <c r="E23" s="30">
        <v>47327.97816</v>
      </c>
      <c r="F23" s="40">
        <v>-897.7718400000012</v>
      </c>
      <c r="G23" s="39">
        <v>98.13839734996344</v>
      </c>
      <c r="H23" s="39"/>
      <c r="I23" s="74"/>
      <c r="J23" s="57"/>
      <c r="K23" s="58" t="s">
        <v>178</v>
      </c>
      <c r="L23" s="28" t="s">
        <v>59</v>
      </c>
      <c r="M23" s="30">
        <v>91831.3492063492</v>
      </c>
      <c r="N23" s="30">
        <v>93952.3072463768</v>
      </c>
      <c r="O23" s="40">
        <v>2120.9580400276027</v>
      </c>
      <c r="P23" s="39">
        <v>102.3096230844455</v>
      </c>
      <c r="Q23" s="39"/>
      <c r="R23" s="44"/>
      <c r="S23" s="57" t="s">
        <v>171</v>
      </c>
      <c r="T23" s="58" t="s">
        <v>172</v>
      </c>
      <c r="U23" s="28" t="s">
        <v>0</v>
      </c>
      <c r="V23" s="30">
        <v>20515.65</v>
      </c>
      <c r="W23" s="30">
        <v>21248.52495652175</v>
      </c>
      <c r="X23" s="40">
        <v>732.8749565217477</v>
      </c>
      <c r="Y23" s="39">
        <v>103.57227266268312</v>
      </c>
      <c r="Z23" s="39"/>
      <c r="AA23" s="44"/>
      <c r="AB23" s="57" t="s">
        <v>171</v>
      </c>
      <c r="AC23" s="58" t="s">
        <v>172</v>
      </c>
      <c r="AD23" s="28" t="s">
        <v>0</v>
      </c>
      <c r="AE23" s="30">
        <f>D23+M20+V23</f>
        <v>70943.20000000001</v>
      </c>
      <c r="AF23" s="30">
        <f>E23+N20+W23+1</f>
        <v>70793.08471652174</v>
      </c>
      <c r="AG23" s="30">
        <f t="shared" si="3"/>
        <v>-150.1152834782697</v>
      </c>
      <c r="AH23" s="33">
        <f t="shared" si="4"/>
        <v>0.9978840074386514</v>
      </c>
      <c r="AI23" s="34"/>
    </row>
    <row r="24" spans="1:35" ht="21" customHeight="1">
      <c r="A24" s="57"/>
      <c r="B24" s="58" t="s">
        <v>169</v>
      </c>
      <c r="C24" s="28" t="s">
        <v>59</v>
      </c>
      <c r="D24" s="30">
        <v>89306.94444444445</v>
      </c>
      <c r="E24" s="30">
        <v>87644.404</v>
      </c>
      <c r="F24" s="40">
        <v>-1662.5404444444575</v>
      </c>
      <c r="G24" s="39">
        <v>98.13839734996344</v>
      </c>
      <c r="H24" s="39"/>
      <c r="I24" s="74"/>
      <c r="J24" s="57"/>
      <c r="K24" s="58" t="s">
        <v>179</v>
      </c>
      <c r="L24" s="28" t="s">
        <v>59</v>
      </c>
      <c r="M24" s="30">
        <v>91740.66666666667</v>
      </c>
      <c r="N24" s="30">
        <v>92315.9</v>
      </c>
      <c r="O24" s="40">
        <v>575.2333333333227</v>
      </c>
      <c r="P24" s="39">
        <v>100.62702109569727</v>
      </c>
      <c r="Q24" s="39"/>
      <c r="R24" s="44"/>
      <c r="S24" s="57"/>
      <c r="T24" s="58" t="s">
        <v>169</v>
      </c>
      <c r="U24" s="28" t="s">
        <v>59</v>
      </c>
      <c r="V24" s="30">
        <v>74332.0652173913</v>
      </c>
      <c r="W24" s="30">
        <v>80486.83695652177</v>
      </c>
      <c r="X24" s="40">
        <v>6154.771739130476</v>
      </c>
      <c r="Y24" s="39">
        <v>108.28010323825963</v>
      </c>
      <c r="Z24" s="39"/>
      <c r="AA24" s="44"/>
      <c r="AB24" s="57"/>
      <c r="AC24" s="58" t="s">
        <v>169</v>
      </c>
      <c r="AD24" s="28" t="s">
        <v>59</v>
      </c>
      <c r="AE24" s="30">
        <f>AE23/AE25/12*1000</f>
        <v>42228.095238095244</v>
      </c>
      <c r="AF24" s="30">
        <f>AF23/AF25/12*1000</f>
        <v>42749.447292585595</v>
      </c>
      <c r="AG24" s="30">
        <f t="shared" si="3"/>
        <v>521.3520544903513</v>
      </c>
      <c r="AH24" s="33">
        <f t="shared" si="4"/>
        <v>1.0123460945029796</v>
      </c>
      <c r="AI24" s="34"/>
    </row>
    <row r="25" spans="1:35" ht="21" customHeight="1">
      <c r="A25" s="57"/>
      <c r="B25" s="58" t="s">
        <v>173</v>
      </c>
      <c r="C25" s="28" t="s">
        <v>149</v>
      </c>
      <c r="D25" s="30">
        <v>90</v>
      </c>
      <c r="E25" s="30">
        <v>90</v>
      </c>
      <c r="F25" s="40">
        <v>0</v>
      </c>
      <c r="G25" s="39">
        <v>100</v>
      </c>
      <c r="H25" s="39"/>
      <c r="I25" s="74"/>
      <c r="J25" s="57" t="s">
        <v>171</v>
      </c>
      <c r="K25" s="58" t="s">
        <v>54</v>
      </c>
      <c r="L25" s="28" t="s">
        <v>0</v>
      </c>
      <c r="M25" s="30">
        <v>1363.5</v>
      </c>
      <c r="N25" s="30">
        <v>1528</v>
      </c>
      <c r="O25" s="40">
        <v>164.5</v>
      </c>
      <c r="P25" s="39">
        <v>112.06453978731206</v>
      </c>
      <c r="Q25" s="39"/>
      <c r="R25" s="44"/>
      <c r="S25" s="57"/>
      <c r="T25" s="58" t="s">
        <v>173</v>
      </c>
      <c r="U25" s="28" t="s">
        <v>149</v>
      </c>
      <c r="V25" s="30">
        <v>46</v>
      </c>
      <c r="W25" s="30">
        <v>44</v>
      </c>
      <c r="X25" s="40">
        <v>-2</v>
      </c>
      <c r="Y25" s="39">
        <v>95.65217391304348</v>
      </c>
      <c r="Z25" s="39"/>
      <c r="AA25" s="44"/>
      <c r="AB25" s="57"/>
      <c r="AC25" s="58" t="s">
        <v>173</v>
      </c>
      <c r="AD25" s="28" t="s">
        <v>149</v>
      </c>
      <c r="AE25" s="30">
        <f>D25+M22+V25</f>
        <v>140</v>
      </c>
      <c r="AF25" s="30">
        <f>E25+N22+W25</f>
        <v>138</v>
      </c>
      <c r="AG25" s="30">
        <f t="shared" si="3"/>
        <v>-2</v>
      </c>
      <c r="AH25" s="33">
        <f t="shared" si="4"/>
        <v>0.9857142857142858</v>
      </c>
      <c r="AI25" s="34"/>
    </row>
    <row r="26" spans="1:35" ht="14.25" customHeight="1">
      <c r="A26" s="57" t="s">
        <v>174</v>
      </c>
      <c r="B26" s="58" t="s">
        <v>54</v>
      </c>
      <c r="C26" s="28" t="s">
        <v>0</v>
      </c>
      <c r="D26" s="30">
        <v>4774.35</v>
      </c>
      <c r="E26" s="30">
        <v>4686</v>
      </c>
      <c r="F26" s="40">
        <v>-88.35000000000036</v>
      </c>
      <c r="G26" s="39">
        <v>98.14948631750919</v>
      </c>
      <c r="H26" s="39"/>
      <c r="I26" s="74"/>
      <c r="J26" s="57"/>
      <c r="K26" s="58"/>
      <c r="L26" s="28"/>
      <c r="M26" s="32"/>
      <c r="N26" s="30"/>
      <c r="O26" s="40"/>
      <c r="P26" s="39"/>
      <c r="Q26" s="39"/>
      <c r="R26" s="44"/>
      <c r="S26" s="57" t="s">
        <v>174</v>
      </c>
      <c r="T26" s="58" t="s">
        <v>54</v>
      </c>
      <c r="U26" s="28" t="s">
        <v>0</v>
      </c>
      <c r="V26" s="30">
        <v>2031.05</v>
      </c>
      <c r="W26" s="30">
        <v>2104</v>
      </c>
      <c r="X26" s="40">
        <v>72.95000000000005</v>
      </c>
      <c r="Y26" s="39">
        <v>103.5917382634598</v>
      </c>
      <c r="Z26" s="39"/>
      <c r="AA26" s="44"/>
      <c r="AB26" s="57" t="s">
        <v>174</v>
      </c>
      <c r="AC26" s="58" t="s">
        <v>54</v>
      </c>
      <c r="AD26" s="28" t="s">
        <v>0</v>
      </c>
      <c r="AE26" s="30">
        <f>D26+V26</f>
        <v>6805.400000000001</v>
      </c>
      <c r="AF26" s="30">
        <f>E26+W26</f>
        <v>6790</v>
      </c>
      <c r="AG26" s="30">
        <f t="shared" si="3"/>
        <v>-15.400000000000546</v>
      </c>
      <c r="AH26" s="33">
        <f t="shared" si="4"/>
        <v>0.9977370911335115</v>
      </c>
      <c r="AI26" s="34"/>
    </row>
    <row r="27" spans="1:35" s="7" customFormat="1" ht="22.5" customHeight="1">
      <c r="A27" s="60" t="s">
        <v>69</v>
      </c>
      <c r="B27" s="61" t="s">
        <v>7</v>
      </c>
      <c r="C27" s="31" t="s">
        <v>0</v>
      </c>
      <c r="D27" s="30">
        <v>142131</v>
      </c>
      <c r="E27" s="30">
        <v>219580</v>
      </c>
      <c r="F27" s="40">
        <v>77449</v>
      </c>
      <c r="G27" s="39">
        <v>154.49127917203143</v>
      </c>
      <c r="H27" s="39"/>
      <c r="I27" s="86" t="s">
        <v>166</v>
      </c>
      <c r="J27" s="60" t="s">
        <v>69</v>
      </c>
      <c r="K27" s="61" t="s">
        <v>7</v>
      </c>
      <c r="L27" s="31" t="s">
        <v>0</v>
      </c>
      <c r="M27" s="32">
        <v>5376.75</v>
      </c>
      <c r="N27" s="30">
        <v>7319</v>
      </c>
      <c r="O27" s="40">
        <v>1942.25</v>
      </c>
      <c r="P27" s="39">
        <v>136.12312270423584</v>
      </c>
      <c r="Q27" s="39">
        <f>M27*0.95-N27</f>
        <v>-2211.0875000000005</v>
      </c>
      <c r="R27" s="86" t="s">
        <v>166</v>
      </c>
      <c r="S27" s="60" t="s">
        <v>69</v>
      </c>
      <c r="T27" s="61" t="s">
        <v>7</v>
      </c>
      <c r="U27" s="31" t="s">
        <v>0</v>
      </c>
      <c r="V27" s="30">
        <v>79004.4</v>
      </c>
      <c r="W27" s="30">
        <v>101404</v>
      </c>
      <c r="X27" s="40">
        <v>22399.600000000006</v>
      </c>
      <c r="Y27" s="39">
        <v>128.3523449326873</v>
      </c>
      <c r="Z27" s="39"/>
      <c r="AA27" s="86" t="s">
        <v>166</v>
      </c>
      <c r="AB27" s="60" t="s">
        <v>69</v>
      </c>
      <c r="AC27" s="61" t="s">
        <v>7</v>
      </c>
      <c r="AD27" s="31" t="s">
        <v>0</v>
      </c>
      <c r="AE27" s="68">
        <f>D27+M27+V27</f>
        <v>226512.15</v>
      </c>
      <c r="AF27" s="68">
        <f>E27+N27+W27</f>
        <v>328303</v>
      </c>
      <c r="AG27" s="30">
        <f>AF27-AE27</f>
        <v>101790.85</v>
      </c>
      <c r="AH27" s="33">
        <f>AF27/AE27</f>
        <v>1.4493836202605468</v>
      </c>
      <c r="AI27" s="34"/>
    </row>
    <row r="28" spans="1:35" s="7" customFormat="1" ht="15.75" customHeight="1">
      <c r="A28" s="60" t="s">
        <v>70</v>
      </c>
      <c r="B28" s="61" t="s">
        <v>8</v>
      </c>
      <c r="C28" s="31" t="s">
        <v>0</v>
      </c>
      <c r="D28" s="40">
        <v>44211</v>
      </c>
      <c r="E28" s="40">
        <v>24492</v>
      </c>
      <c r="F28" s="40">
        <v>-19719</v>
      </c>
      <c r="G28" s="39">
        <v>55.39797787880845</v>
      </c>
      <c r="H28" s="39"/>
      <c r="I28" s="44"/>
      <c r="J28" s="60" t="s">
        <v>70</v>
      </c>
      <c r="K28" s="61" t="s">
        <v>8</v>
      </c>
      <c r="L28" s="31" t="s">
        <v>0</v>
      </c>
      <c r="M28" s="39">
        <v>1966</v>
      </c>
      <c r="N28" s="40">
        <v>3714</v>
      </c>
      <c r="O28" s="40">
        <v>1748</v>
      </c>
      <c r="P28" s="39">
        <v>188.911495422177</v>
      </c>
      <c r="Q28" s="39"/>
      <c r="R28" s="44"/>
      <c r="S28" s="60" t="s">
        <v>70</v>
      </c>
      <c r="T28" s="61" t="s">
        <v>8</v>
      </c>
      <c r="U28" s="31" t="s">
        <v>0</v>
      </c>
      <c r="V28" s="40">
        <v>15672.5</v>
      </c>
      <c r="W28" s="40">
        <v>9714</v>
      </c>
      <c r="X28" s="40">
        <v>-5958.5</v>
      </c>
      <c r="Y28" s="39">
        <v>61.98117722124741</v>
      </c>
      <c r="Z28" s="39"/>
      <c r="AA28" s="44"/>
      <c r="AB28" s="60" t="s">
        <v>70</v>
      </c>
      <c r="AC28" s="61" t="s">
        <v>8</v>
      </c>
      <c r="AD28" s="31" t="s">
        <v>0</v>
      </c>
      <c r="AE28" s="30">
        <f>AE30</f>
        <v>61849.5</v>
      </c>
      <c r="AF28" s="30">
        <f>AF30</f>
        <v>37920</v>
      </c>
      <c r="AG28" s="30">
        <f>AF28-AE28</f>
        <v>-23929.5</v>
      </c>
      <c r="AH28" s="33">
        <f>AF28/AE28</f>
        <v>0.6131011568403948</v>
      </c>
      <c r="AI28" s="34"/>
    </row>
    <row r="29" spans="1:35" s="7" customFormat="1" ht="12" customHeight="1">
      <c r="A29" s="57"/>
      <c r="B29" s="58" t="s">
        <v>3</v>
      </c>
      <c r="C29" s="31" t="s">
        <v>0</v>
      </c>
      <c r="D29" s="32"/>
      <c r="E29" s="38"/>
      <c r="F29" s="40"/>
      <c r="G29" s="78"/>
      <c r="H29" s="82"/>
      <c r="J29" s="57"/>
      <c r="K29" s="58" t="s">
        <v>3</v>
      </c>
      <c r="L29" s="31" t="s">
        <v>0</v>
      </c>
      <c r="M29" s="32"/>
      <c r="N29" s="38"/>
      <c r="O29" s="40"/>
      <c r="P29" s="39"/>
      <c r="Q29" s="52"/>
      <c r="S29" s="57"/>
      <c r="T29" s="58" t="s">
        <v>3</v>
      </c>
      <c r="U29" s="31" t="s">
        <v>0</v>
      </c>
      <c r="V29" s="62"/>
      <c r="W29" s="38"/>
      <c r="X29" s="40"/>
      <c r="Y29" s="39"/>
      <c r="Z29" s="52"/>
      <c r="AB29" s="57"/>
      <c r="AC29" s="58" t="s">
        <v>3</v>
      </c>
      <c r="AD29" s="31" t="s">
        <v>0</v>
      </c>
      <c r="AE29" s="30"/>
      <c r="AF29" s="30"/>
      <c r="AG29" s="30"/>
      <c r="AH29" s="33"/>
      <c r="AI29" s="34"/>
    </row>
    <row r="30" spans="1:35" s="7" customFormat="1" ht="40.5" customHeight="1">
      <c r="A30" s="57" t="s">
        <v>71</v>
      </c>
      <c r="B30" s="58" t="s">
        <v>72</v>
      </c>
      <c r="C30" s="31" t="s">
        <v>0</v>
      </c>
      <c r="D30" s="30">
        <v>44211</v>
      </c>
      <c r="E30" s="30">
        <v>24492</v>
      </c>
      <c r="F30" s="40">
        <v>-19719</v>
      </c>
      <c r="G30" s="39">
        <v>55.39797787880845</v>
      </c>
      <c r="H30" s="39"/>
      <c r="I30" s="86" t="s">
        <v>186</v>
      </c>
      <c r="J30" s="57" t="s">
        <v>71</v>
      </c>
      <c r="K30" s="58" t="s">
        <v>72</v>
      </c>
      <c r="L30" s="31" t="s">
        <v>0</v>
      </c>
      <c r="M30" s="32">
        <v>1966</v>
      </c>
      <c r="N30" s="30">
        <v>3714</v>
      </c>
      <c r="O30" s="40">
        <v>3714</v>
      </c>
      <c r="P30" s="39">
        <v>188.911495422177</v>
      </c>
      <c r="Q30" s="39"/>
      <c r="R30" s="86" t="s">
        <v>186</v>
      </c>
      <c r="S30" s="57" t="s">
        <v>71</v>
      </c>
      <c r="T30" s="58" t="s">
        <v>72</v>
      </c>
      <c r="U30" s="31" t="s">
        <v>0</v>
      </c>
      <c r="V30" s="30">
        <v>15672.5</v>
      </c>
      <c r="W30" s="30">
        <v>9714</v>
      </c>
      <c r="X30" s="40">
        <v>-5958.5</v>
      </c>
      <c r="Y30" s="39">
        <v>61.98117722124741</v>
      </c>
      <c r="Z30" s="39"/>
      <c r="AA30" s="86" t="s">
        <v>186</v>
      </c>
      <c r="AB30" s="57" t="s">
        <v>71</v>
      </c>
      <c r="AC30" s="58" t="s">
        <v>72</v>
      </c>
      <c r="AD30" s="31" t="s">
        <v>0</v>
      </c>
      <c r="AE30" s="30">
        <f>D30+M30+V30</f>
        <v>61849.5</v>
      </c>
      <c r="AF30" s="30">
        <f>E30+N30+W30</f>
        <v>37920</v>
      </c>
      <c r="AG30" s="30">
        <f>AF30-AE30</f>
        <v>-23929.5</v>
      </c>
      <c r="AH30" s="33">
        <f>AF30/AE30</f>
        <v>0.6131011568403948</v>
      </c>
      <c r="AI30" s="34"/>
    </row>
    <row r="31" spans="1:35" s="7" customFormat="1" ht="11.25">
      <c r="A31" s="60" t="s">
        <v>57</v>
      </c>
      <c r="B31" s="61" t="s">
        <v>9</v>
      </c>
      <c r="C31" s="31" t="s">
        <v>0</v>
      </c>
      <c r="D31" s="39">
        <v>38507</v>
      </c>
      <c r="E31" s="40">
        <v>23207</v>
      </c>
      <c r="F31" s="40">
        <v>-15300</v>
      </c>
      <c r="G31" s="39">
        <v>60.26696444802244</v>
      </c>
      <c r="H31" s="39"/>
      <c r="I31" s="42"/>
      <c r="J31" s="60" t="s">
        <v>57</v>
      </c>
      <c r="K31" s="61" t="s">
        <v>9</v>
      </c>
      <c r="L31" s="31" t="s">
        <v>0</v>
      </c>
      <c r="M31" s="40">
        <v>3047.35</v>
      </c>
      <c r="N31" s="40">
        <v>976</v>
      </c>
      <c r="O31" s="40">
        <v>-2071.35</v>
      </c>
      <c r="P31" s="39">
        <v>32.02782745664266</v>
      </c>
      <c r="Q31" s="39"/>
      <c r="R31" s="42"/>
      <c r="S31" s="60" t="s">
        <v>57</v>
      </c>
      <c r="T31" s="61" t="s">
        <v>9</v>
      </c>
      <c r="U31" s="31" t="s">
        <v>0</v>
      </c>
      <c r="V31" s="40">
        <v>41231.65</v>
      </c>
      <c r="W31" s="40">
        <v>18253</v>
      </c>
      <c r="X31" s="40">
        <v>-22978.65</v>
      </c>
      <c r="Y31" s="39">
        <v>44.26939014082628</v>
      </c>
      <c r="Z31" s="39"/>
      <c r="AA31" s="42"/>
      <c r="AB31" s="60" t="s">
        <v>57</v>
      </c>
      <c r="AC31" s="61" t="s">
        <v>9</v>
      </c>
      <c r="AD31" s="31" t="s">
        <v>0</v>
      </c>
      <c r="AE31" s="54">
        <f>SUM(AE33:AE45)</f>
        <v>82787.1</v>
      </c>
      <c r="AF31" s="54">
        <f>SUM(AF33:AF45)</f>
        <v>42436</v>
      </c>
      <c r="AG31" s="30">
        <f>AF31-AE31</f>
        <v>-40351.100000000006</v>
      </c>
      <c r="AH31" s="33">
        <f>AF31/AE31</f>
        <v>0.5125919376327954</v>
      </c>
      <c r="AI31" s="34"/>
    </row>
    <row r="32" spans="1:35" ht="11.25" customHeight="1">
      <c r="A32" s="57"/>
      <c r="B32" s="58" t="s">
        <v>3</v>
      </c>
      <c r="C32" s="28"/>
      <c r="D32" s="32"/>
      <c r="E32" s="30"/>
      <c r="F32" s="40"/>
      <c r="G32" s="39"/>
      <c r="H32" s="39"/>
      <c r="I32" s="34"/>
      <c r="J32" s="57"/>
      <c r="K32" s="58" t="s">
        <v>3</v>
      </c>
      <c r="L32" s="28"/>
      <c r="M32" s="32"/>
      <c r="N32" s="30"/>
      <c r="O32" s="40"/>
      <c r="P32" s="39"/>
      <c r="Q32" s="39"/>
      <c r="R32" s="34"/>
      <c r="S32" s="57"/>
      <c r="T32" s="58" t="s">
        <v>3</v>
      </c>
      <c r="U32" s="28"/>
      <c r="V32" s="32"/>
      <c r="W32" s="30"/>
      <c r="X32" s="40"/>
      <c r="Y32" s="39"/>
      <c r="Z32" s="39"/>
      <c r="AA32" s="34"/>
      <c r="AB32" s="57"/>
      <c r="AC32" s="58" t="s">
        <v>3</v>
      </c>
      <c r="AD32" s="28"/>
      <c r="AE32" s="25"/>
      <c r="AF32" s="25"/>
      <c r="AG32" s="30"/>
      <c r="AH32" s="33"/>
      <c r="AI32" s="34"/>
    </row>
    <row r="33" spans="1:35" ht="21">
      <c r="A33" s="57" t="s">
        <v>73</v>
      </c>
      <c r="B33" s="58" t="s">
        <v>74</v>
      </c>
      <c r="C33" s="28" t="s">
        <v>0</v>
      </c>
      <c r="D33" s="30">
        <v>1215</v>
      </c>
      <c r="E33" s="30">
        <v>576</v>
      </c>
      <c r="F33" s="40">
        <v>-639</v>
      </c>
      <c r="G33" s="39">
        <v>47.40740740740741</v>
      </c>
      <c r="H33" s="39"/>
      <c r="I33" s="42" t="s">
        <v>188</v>
      </c>
      <c r="J33" s="57" t="s">
        <v>73</v>
      </c>
      <c r="K33" s="58" t="s">
        <v>74</v>
      </c>
      <c r="L33" s="28" t="s">
        <v>0</v>
      </c>
      <c r="M33" s="30">
        <v>167.15</v>
      </c>
      <c r="N33" s="30">
        <v>34</v>
      </c>
      <c r="O33" s="40">
        <v>-133.15</v>
      </c>
      <c r="P33" s="39">
        <v>20.341011067903082</v>
      </c>
      <c r="Q33" s="39"/>
      <c r="R33" s="42" t="s">
        <v>188</v>
      </c>
      <c r="S33" s="57" t="s">
        <v>73</v>
      </c>
      <c r="T33" s="58" t="s">
        <v>74</v>
      </c>
      <c r="U33" s="28" t="s">
        <v>0</v>
      </c>
      <c r="V33" s="30">
        <v>609</v>
      </c>
      <c r="W33" s="30">
        <v>262</v>
      </c>
      <c r="X33" s="40">
        <v>-347</v>
      </c>
      <c r="Y33" s="39">
        <v>43.02134646962233</v>
      </c>
      <c r="Z33" s="39"/>
      <c r="AA33" s="42" t="s">
        <v>188</v>
      </c>
      <c r="AB33" s="57" t="s">
        <v>73</v>
      </c>
      <c r="AC33" s="58" t="s">
        <v>74</v>
      </c>
      <c r="AD33" s="28" t="s">
        <v>0</v>
      </c>
      <c r="AE33" s="30">
        <f aca="true" t="shared" si="5" ref="AE33:AE45">D33+M33+V33</f>
        <v>1991.15</v>
      </c>
      <c r="AF33" s="30">
        <f aca="true" t="shared" si="6" ref="AF33:AF47">E33+N33+W33</f>
        <v>872</v>
      </c>
      <c r="AG33" s="30">
        <f aca="true" t="shared" si="7" ref="AG33:AG47">AF33-AE33</f>
        <v>-1119.15</v>
      </c>
      <c r="AH33" s="33">
        <f aca="true" t="shared" si="8" ref="AH33:AH47">AF33/AE33</f>
        <v>0.4379378750973056</v>
      </c>
      <c r="AI33" s="34"/>
    </row>
    <row r="34" spans="1:35" ht="21">
      <c r="A34" s="57" t="s">
        <v>75</v>
      </c>
      <c r="B34" s="58" t="s">
        <v>76</v>
      </c>
      <c r="C34" s="28" t="s">
        <v>0</v>
      </c>
      <c r="D34" s="30">
        <v>10325</v>
      </c>
      <c r="E34" s="30">
        <v>3324</v>
      </c>
      <c r="F34" s="40">
        <v>-7001</v>
      </c>
      <c r="G34" s="39">
        <v>32.19370460048426</v>
      </c>
      <c r="H34" s="39"/>
      <c r="I34" s="42" t="s">
        <v>187</v>
      </c>
      <c r="J34" s="57" t="s">
        <v>75</v>
      </c>
      <c r="K34" s="58" t="s">
        <v>76</v>
      </c>
      <c r="L34" s="28" t="s">
        <v>0</v>
      </c>
      <c r="M34" s="30">
        <v>12</v>
      </c>
      <c r="N34" s="30">
        <v>14</v>
      </c>
      <c r="O34" s="40">
        <v>2</v>
      </c>
      <c r="P34" s="39">
        <v>116.66666666666667</v>
      </c>
      <c r="Q34" s="39"/>
      <c r="R34" s="42" t="s">
        <v>168</v>
      </c>
      <c r="S34" s="57" t="s">
        <v>75</v>
      </c>
      <c r="T34" s="58" t="s">
        <v>76</v>
      </c>
      <c r="U34" s="28" t="s">
        <v>0</v>
      </c>
      <c r="V34" s="30">
        <v>152.95</v>
      </c>
      <c r="W34" s="30">
        <v>430</v>
      </c>
      <c r="X34" s="40">
        <v>277.05</v>
      </c>
      <c r="Y34" s="39">
        <v>281.1376266753841</v>
      </c>
      <c r="Z34" s="39"/>
      <c r="AA34" s="42" t="s">
        <v>168</v>
      </c>
      <c r="AB34" s="57" t="s">
        <v>75</v>
      </c>
      <c r="AC34" s="58" t="s">
        <v>76</v>
      </c>
      <c r="AD34" s="28" t="s">
        <v>0</v>
      </c>
      <c r="AE34" s="30">
        <f t="shared" si="5"/>
        <v>10489.95</v>
      </c>
      <c r="AF34" s="30">
        <f t="shared" si="6"/>
        <v>3768</v>
      </c>
      <c r="AG34" s="30">
        <f t="shared" si="7"/>
        <v>-6721.950000000001</v>
      </c>
      <c r="AH34" s="33">
        <f t="shared" si="8"/>
        <v>0.35920094948021675</v>
      </c>
      <c r="AI34" s="34"/>
    </row>
    <row r="35" spans="1:35" ht="21">
      <c r="A35" s="57" t="s">
        <v>77</v>
      </c>
      <c r="B35" s="58" t="s">
        <v>78</v>
      </c>
      <c r="C35" s="28" t="s">
        <v>0</v>
      </c>
      <c r="D35" s="30">
        <v>393</v>
      </c>
      <c r="E35" s="30">
        <v>101</v>
      </c>
      <c r="F35" s="40">
        <v>-292</v>
      </c>
      <c r="G35" s="39">
        <v>25.699745547073793</v>
      </c>
      <c r="H35" s="39"/>
      <c r="I35" s="42" t="s">
        <v>189</v>
      </c>
      <c r="J35" s="57" t="s">
        <v>77</v>
      </c>
      <c r="K35" s="58" t="s">
        <v>78</v>
      </c>
      <c r="L35" s="28" t="s">
        <v>0</v>
      </c>
      <c r="M35" s="30">
        <v>56.25</v>
      </c>
      <c r="N35" s="30">
        <v>12</v>
      </c>
      <c r="O35" s="40">
        <v>-44.25</v>
      </c>
      <c r="P35" s="39">
        <v>21.333333333333336</v>
      </c>
      <c r="Q35" s="39"/>
      <c r="R35" s="42" t="s">
        <v>189</v>
      </c>
      <c r="S35" s="57" t="s">
        <v>77</v>
      </c>
      <c r="T35" s="58" t="s">
        <v>78</v>
      </c>
      <c r="U35" s="28" t="s">
        <v>0</v>
      </c>
      <c r="V35" s="30">
        <v>222.3</v>
      </c>
      <c r="W35" s="30">
        <v>72</v>
      </c>
      <c r="X35" s="40">
        <v>-150.3</v>
      </c>
      <c r="Y35" s="39">
        <v>32.388663967611336</v>
      </c>
      <c r="Z35" s="39"/>
      <c r="AA35" s="42" t="s">
        <v>189</v>
      </c>
      <c r="AB35" s="57" t="s">
        <v>77</v>
      </c>
      <c r="AC35" s="58" t="s">
        <v>78</v>
      </c>
      <c r="AD35" s="28" t="s">
        <v>0</v>
      </c>
      <c r="AE35" s="30">
        <f t="shared" si="5"/>
        <v>671.55</v>
      </c>
      <c r="AF35" s="30">
        <f t="shared" si="6"/>
        <v>185</v>
      </c>
      <c r="AG35" s="30">
        <f t="shared" si="7"/>
        <v>-486.54999999999995</v>
      </c>
      <c r="AH35" s="33">
        <f t="shared" si="8"/>
        <v>0.27548209366391185</v>
      </c>
      <c r="AI35" s="34"/>
    </row>
    <row r="36" spans="1:35" ht="33.75" customHeight="1">
      <c r="A36" s="57" t="s">
        <v>79</v>
      </c>
      <c r="B36" s="58" t="s">
        <v>80</v>
      </c>
      <c r="C36" s="28" t="s">
        <v>0</v>
      </c>
      <c r="D36" s="30">
        <v>10965</v>
      </c>
      <c r="E36" s="30">
        <v>8025</v>
      </c>
      <c r="F36" s="40">
        <v>-2940</v>
      </c>
      <c r="G36" s="39">
        <v>73.18741450068399</v>
      </c>
      <c r="H36" s="39"/>
      <c r="I36" s="42" t="s">
        <v>212</v>
      </c>
      <c r="J36" s="57" t="s">
        <v>79</v>
      </c>
      <c r="K36" s="58" t="s">
        <v>80</v>
      </c>
      <c r="L36" s="28" t="s">
        <v>0</v>
      </c>
      <c r="M36" s="30">
        <v>1497.65</v>
      </c>
      <c r="N36" s="30">
        <v>275</v>
      </c>
      <c r="O36" s="40">
        <v>-1222.65</v>
      </c>
      <c r="P36" s="39">
        <v>18.36210062431142</v>
      </c>
      <c r="Q36" s="39"/>
      <c r="R36" s="42" t="s">
        <v>213</v>
      </c>
      <c r="S36" s="57" t="s">
        <v>79</v>
      </c>
      <c r="T36" s="58" t="s">
        <v>80</v>
      </c>
      <c r="U36" s="28" t="s">
        <v>0</v>
      </c>
      <c r="V36" s="30">
        <v>4619.35</v>
      </c>
      <c r="W36" s="30">
        <v>6026</v>
      </c>
      <c r="X36" s="40">
        <v>1406.6499999999996</v>
      </c>
      <c r="Y36" s="39">
        <v>130.45125396430234</v>
      </c>
      <c r="Z36" s="39"/>
      <c r="AA36" s="42" t="s">
        <v>202</v>
      </c>
      <c r="AB36" s="57" t="s">
        <v>79</v>
      </c>
      <c r="AC36" s="58" t="s">
        <v>80</v>
      </c>
      <c r="AD36" s="28" t="s">
        <v>0</v>
      </c>
      <c r="AE36" s="30">
        <f t="shared" si="5"/>
        <v>17082</v>
      </c>
      <c r="AF36" s="30">
        <f t="shared" si="6"/>
        <v>14326</v>
      </c>
      <c r="AG36" s="30">
        <f t="shared" si="7"/>
        <v>-2756</v>
      </c>
      <c r="AH36" s="33">
        <f t="shared" si="8"/>
        <v>0.8386605783866058</v>
      </c>
      <c r="AI36" s="34"/>
    </row>
    <row r="37" spans="1:35" ht="21" customHeight="1">
      <c r="A37" s="57" t="s">
        <v>81</v>
      </c>
      <c r="B37" s="58" t="s">
        <v>82</v>
      </c>
      <c r="C37" s="28" t="s">
        <v>0</v>
      </c>
      <c r="D37" s="30">
        <v>1418</v>
      </c>
      <c r="E37" s="30">
        <v>10</v>
      </c>
      <c r="F37" s="40">
        <v>-1408</v>
      </c>
      <c r="G37" s="39">
        <v>0.7052186177715092</v>
      </c>
      <c r="H37" s="39"/>
      <c r="I37" s="42"/>
      <c r="J37" s="57" t="s">
        <v>81</v>
      </c>
      <c r="K37" s="58" t="s">
        <v>82</v>
      </c>
      <c r="L37" s="28" t="s">
        <v>0</v>
      </c>
      <c r="M37" s="30">
        <v>65.5</v>
      </c>
      <c r="N37" s="30">
        <v>0</v>
      </c>
      <c r="O37" s="40">
        <v>-65.5</v>
      </c>
      <c r="P37" s="39">
        <v>0</v>
      </c>
      <c r="Q37" s="39"/>
      <c r="R37" s="42"/>
      <c r="S37" s="57" t="s">
        <v>81</v>
      </c>
      <c r="T37" s="58" t="s">
        <v>82</v>
      </c>
      <c r="U37" s="28" t="s">
        <v>0</v>
      </c>
      <c r="V37" s="30">
        <v>540.2</v>
      </c>
      <c r="W37" s="30">
        <v>0</v>
      </c>
      <c r="X37" s="40">
        <v>-540.2</v>
      </c>
      <c r="Y37" s="39">
        <v>0</v>
      </c>
      <c r="Z37" s="39"/>
      <c r="AA37" s="42"/>
      <c r="AB37" s="57" t="s">
        <v>81</v>
      </c>
      <c r="AC37" s="58" t="s">
        <v>82</v>
      </c>
      <c r="AD37" s="28" t="s">
        <v>0</v>
      </c>
      <c r="AE37" s="30">
        <f t="shared" si="5"/>
        <v>2023.7</v>
      </c>
      <c r="AF37" s="30">
        <f t="shared" si="6"/>
        <v>10</v>
      </c>
      <c r="AG37" s="30">
        <f t="shared" si="7"/>
        <v>-2013.7</v>
      </c>
      <c r="AH37" s="33">
        <f t="shared" si="8"/>
        <v>0.00494144388990463</v>
      </c>
      <c r="AI37" s="34"/>
    </row>
    <row r="38" spans="1:35" ht="21">
      <c r="A38" s="57" t="s">
        <v>83</v>
      </c>
      <c r="B38" s="58" t="s">
        <v>84</v>
      </c>
      <c r="C38" s="28" t="s">
        <v>0</v>
      </c>
      <c r="D38" s="30">
        <v>7188</v>
      </c>
      <c r="E38" s="30">
        <v>5138</v>
      </c>
      <c r="F38" s="40">
        <v>-2050</v>
      </c>
      <c r="G38" s="39">
        <v>71.480244852532</v>
      </c>
      <c r="H38" s="39">
        <f>D38*0.95-E38</f>
        <v>1690.5999999999995</v>
      </c>
      <c r="I38" s="42" t="s">
        <v>214</v>
      </c>
      <c r="J38" s="57" t="s">
        <v>83</v>
      </c>
      <c r="K38" s="58" t="s">
        <v>84</v>
      </c>
      <c r="L38" s="28" t="s">
        <v>0</v>
      </c>
      <c r="M38" s="30">
        <v>633.6</v>
      </c>
      <c r="N38" s="30">
        <v>239</v>
      </c>
      <c r="O38" s="40">
        <v>-394.6</v>
      </c>
      <c r="P38" s="39">
        <v>37.7209595959596</v>
      </c>
      <c r="Q38" s="39">
        <f>M38*0.95-N38</f>
        <v>362.91999999999996</v>
      </c>
      <c r="R38" s="42" t="s">
        <v>214</v>
      </c>
      <c r="S38" s="57" t="s">
        <v>83</v>
      </c>
      <c r="T38" s="58" t="s">
        <v>84</v>
      </c>
      <c r="U38" s="28" t="s">
        <v>0</v>
      </c>
      <c r="V38" s="30">
        <v>4924.1</v>
      </c>
      <c r="W38" s="30">
        <v>3150</v>
      </c>
      <c r="X38" s="40">
        <v>-1774.1000000000004</v>
      </c>
      <c r="Y38" s="39">
        <v>63.97108100972766</v>
      </c>
      <c r="Z38" s="39"/>
      <c r="AA38" s="42" t="s">
        <v>214</v>
      </c>
      <c r="AB38" s="57" t="s">
        <v>83</v>
      </c>
      <c r="AC38" s="58" t="s">
        <v>84</v>
      </c>
      <c r="AD38" s="28" t="s">
        <v>0</v>
      </c>
      <c r="AE38" s="30">
        <f t="shared" si="5"/>
        <v>12745.7</v>
      </c>
      <c r="AF38" s="30">
        <f t="shared" si="6"/>
        <v>8527</v>
      </c>
      <c r="AG38" s="30">
        <f t="shared" si="7"/>
        <v>-4218.700000000001</v>
      </c>
      <c r="AH38" s="33">
        <f t="shared" si="8"/>
        <v>0.6690099406074205</v>
      </c>
      <c r="AI38" s="42"/>
    </row>
    <row r="39" spans="1:35" ht="22.5">
      <c r="A39" s="57" t="s">
        <v>85</v>
      </c>
      <c r="B39" s="58" t="s">
        <v>86</v>
      </c>
      <c r="C39" s="28" t="s">
        <v>0</v>
      </c>
      <c r="D39" s="30">
        <v>460</v>
      </c>
      <c r="E39" s="30">
        <v>537</v>
      </c>
      <c r="F39" s="40">
        <v>77</v>
      </c>
      <c r="G39" s="39">
        <v>116.73913043478261</v>
      </c>
      <c r="H39" s="39"/>
      <c r="I39" s="42"/>
      <c r="J39" s="57" t="s">
        <v>85</v>
      </c>
      <c r="K39" s="58" t="s">
        <v>86</v>
      </c>
      <c r="L39" s="28" t="s">
        <v>0</v>
      </c>
      <c r="M39" s="30">
        <v>59.5</v>
      </c>
      <c r="N39" s="30">
        <v>56</v>
      </c>
      <c r="O39" s="40">
        <v>-3.5</v>
      </c>
      <c r="P39" s="39">
        <v>94.11764705882352</v>
      </c>
      <c r="Q39" s="39">
        <f>M39*0.95-N39</f>
        <v>0.5249999999999986</v>
      </c>
      <c r="R39" s="42"/>
      <c r="S39" s="57" t="s">
        <v>85</v>
      </c>
      <c r="T39" s="58" t="s">
        <v>86</v>
      </c>
      <c r="U39" s="28" t="s">
        <v>0</v>
      </c>
      <c r="V39" s="30">
        <v>0</v>
      </c>
      <c r="W39" s="30">
        <v>0</v>
      </c>
      <c r="X39" s="40">
        <v>0</v>
      </c>
      <c r="Y39" s="39" t="e">
        <v>#DIV/0!</v>
      </c>
      <c r="Z39" s="39"/>
      <c r="AA39" s="42"/>
      <c r="AB39" s="57" t="s">
        <v>85</v>
      </c>
      <c r="AC39" s="58" t="s">
        <v>86</v>
      </c>
      <c r="AD39" s="28" t="s">
        <v>0</v>
      </c>
      <c r="AE39" s="30">
        <f t="shared" si="5"/>
        <v>519.5</v>
      </c>
      <c r="AF39" s="30">
        <f t="shared" si="6"/>
        <v>593</v>
      </c>
      <c r="AG39" s="30">
        <f t="shared" si="7"/>
        <v>73.5</v>
      </c>
      <c r="AH39" s="33">
        <f t="shared" si="8"/>
        <v>1.1414821944177094</v>
      </c>
      <c r="AI39" s="34"/>
    </row>
    <row r="40" spans="1:35" s="7" customFormat="1" ht="11.25">
      <c r="A40" s="57" t="s">
        <v>87</v>
      </c>
      <c r="B40" s="58" t="s">
        <v>88</v>
      </c>
      <c r="C40" s="31" t="s">
        <v>0</v>
      </c>
      <c r="D40" s="30">
        <v>576</v>
      </c>
      <c r="E40" s="30">
        <v>463</v>
      </c>
      <c r="F40" s="40">
        <v>-113</v>
      </c>
      <c r="G40" s="39">
        <v>80.38194444444444</v>
      </c>
      <c r="H40" s="39">
        <f>D40*0.95-E40</f>
        <v>84.19999999999993</v>
      </c>
      <c r="I40" s="42"/>
      <c r="J40" s="57" t="s">
        <v>87</v>
      </c>
      <c r="K40" s="58" t="s">
        <v>88</v>
      </c>
      <c r="L40" s="31" t="s">
        <v>0</v>
      </c>
      <c r="M40" s="30">
        <v>83.5</v>
      </c>
      <c r="N40" s="30">
        <v>35</v>
      </c>
      <c r="O40" s="40">
        <v>-48.5</v>
      </c>
      <c r="P40" s="39">
        <v>41.91616766467065</v>
      </c>
      <c r="Q40" s="39">
        <f>M40*0.95-N40</f>
        <v>44.325</v>
      </c>
      <c r="R40" s="42"/>
      <c r="S40" s="57" t="s">
        <v>87</v>
      </c>
      <c r="T40" s="58" t="s">
        <v>88</v>
      </c>
      <c r="U40" s="31" t="s">
        <v>0</v>
      </c>
      <c r="V40" s="30">
        <v>5799</v>
      </c>
      <c r="W40" s="30">
        <v>6157</v>
      </c>
      <c r="X40" s="40">
        <v>358</v>
      </c>
      <c r="Y40" s="39">
        <v>106.17347818589411</v>
      </c>
      <c r="Z40" s="39"/>
      <c r="AA40" s="42"/>
      <c r="AB40" s="57" t="s">
        <v>87</v>
      </c>
      <c r="AC40" s="58" t="s">
        <v>88</v>
      </c>
      <c r="AD40" s="31" t="s">
        <v>0</v>
      </c>
      <c r="AE40" s="30">
        <f t="shared" si="5"/>
        <v>6458.5</v>
      </c>
      <c r="AF40" s="30">
        <f t="shared" si="6"/>
        <v>6655</v>
      </c>
      <c r="AG40" s="30">
        <f t="shared" si="7"/>
        <v>196.5</v>
      </c>
      <c r="AH40" s="33">
        <f t="shared" si="8"/>
        <v>1.0304250212897732</v>
      </c>
      <c r="AI40" s="34"/>
    </row>
    <row r="41" spans="1:35" ht="12" customHeight="1">
      <c r="A41" s="57" t="s">
        <v>89</v>
      </c>
      <c r="B41" s="58" t="s">
        <v>90</v>
      </c>
      <c r="C41" s="28" t="s">
        <v>0</v>
      </c>
      <c r="D41" s="30">
        <v>742</v>
      </c>
      <c r="E41" s="30">
        <v>900</v>
      </c>
      <c r="F41" s="40">
        <v>158</v>
      </c>
      <c r="G41" s="39">
        <v>121.29380053908356</v>
      </c>
      <c r="H41" s="39"/>
      <c r="I41" s="42" t="s">
        <v>193</v>
      </c>
      <c r="J41" s="57" t="s">
        <v>89</v>
      </c>
      <c r="K41" s="58" t="s">
        <v>90</v>
      </c>
      <c r="L41" s="28" t="s">
        <v>0</v>
      </c>
      <c r="M41" s="30">
        <v>107.6</v>
      </c>
      <c r="N41" s="30">
        <v>82</v>
      </c>
      <c r="O41" s="40">
        <v>-25.599999999999994</v>
      </c>
      <c r="P41" s="39">
        <v>76.2081784386617</v>
      </c>
      <c r="Q41" s="39"/>
      <c r="R41" s="42" t="s">
        <v>193</v>
      </c>
      <c r="S41" s="57" t="s">
        <v>89</v>
      </c>
      <c r="T41" s="58" t="s">
        <v>90</v>
      </c>
      <c r="U41" s="28" t="s">
        <v>0</v>
      </c>
      <c r="V41" s="30">
        <v>346.85</v>
      </c>
      <c r="W41" s="30">
        <v>609</v>
      </c>
      <c r="X41" s="40">
        <v>262.15</v>
      </c>
      <c r="Y41" s="39">
        <v>175.58022199798182</v>
      </c>
      <c r="Z41" s="39"/>
      <c r="AA41" s="42" t="s">
        <v>193</v>
      </c>
      <c r="AB41" s="57" t="s">
        <v>89</v>
      </c>
      <c r="AC41" s="58" t="s">
        <v>90</v>
      </c>
      <c r="AD41" s="28" t="s">
        <v>0</v>
      </c>
      <c r="AE41" s="30">
        <f t="shared" si="5"/>
        <v>1196.45</v>
      </c>
      <c r="AF41" s="30">
        <f t="shared" si="6"/>
        <v>1591</v>
      </c>
      <c r="AG41" s="30">
        <f t="shared" si="7"/>
        <v>394.54999999999995</v>
      </c>
      <c r="AH41" s="33">
        <f t="shared" si="8"/>
        <v>1.3297672280496469</v>
      </c>
      <c r="AI41" s="34"/>
    </row>
    <row r="42" spans="1:35" ht="31.5">
      <c r="A42" s="57" t="s">
        <v>91</v>
      </c>
      <c r="B42" s="58" t="s">
        <v>92</v>
      </c>
      <c r="C42" s="28" t="s">
        <v>0</v>
      </c>
      <c r="D42" s="30">
        <v>4185</v>
      </c>
      <c r="E42" s="30">
        <v>3304</v>
      </c>
      <c r="F42" s="40">
        <v>-881</v>
      </c>
      <c r="G42" s="39">
        <v>78.94862604540023</v>
      </c>
      <c r="H42" s="39"/>
      <c r="I42" s="42" t="s">
        <v>215</v>
      </c>
      <c r="J42" s="57" t="s">
        <v>91</v>
      </c>
      <c r="K42" s="58" t="s">
        <v>92</v>
      </c>
      <c r="L42" s="28" t="s">
        <v>0</v>
      </c>
      <c r="M42" s="30">
        <v>357.5</v>
      </c>
      <c r="N42" s="30">
        <v>221</v>
      </c>
      <c r="O42" s="40">
        <v>-136.5</v>
      </c>
      <c r="P42" s="39">
        <v>61.81818181818181</v>
      </c>
      <c r="Q42" s="39"/>
      <c r="R42" s="42" t="s">
        <v>206</v>
      </c>
      <c r="S42" s="57" t="s">
        <v>91</v>
      </c>
      <c r="T42" s="58" t="s">
        <v>92</v>
      </c>
      <c r="U42" s="28" t="s">
        <v>0</v>
      </c>
      <c r="V42" s="30">
        <v>1530.5</v>
      </c>
      <c r="W42" s="30">
        <v>1493</v>
      </c>
      <c r="X42" s="40">
        <v>-37.5</v>
      </c>
      <c r="Y42" s="39">
        <v>97.54982032015681</v>
      </c>
      <c r="Z42" s="39"/>
      <c r="AA42" s="42"/>
      <c r="AB42" s="57" t="s">
        <v>91</v>
      </c>
      <c r="AC42" s="58" t="s">
        <v>92</v>
      </c>
      <c r="AD42" s="28" t="s">
        <v>0</v>
      </c>
      <c r="AE42" s="30">
        <f t="shared" si="5"/>
        <v>6073</v>
      </c>
      <c r="AF42" s="30">
        <f t="shared" si="6"/>
        <v>5018</v>
      </c>
      <c r="AG42" s="30">
        <f t="shared" si="7"/>
        <v>-1055</v>
      </c>
      <c r="AH42" s="33">
        <f t="shared" si="8"/>
        <v>0.8262802568746913</v>
      </c>
      <c r="AI42" s="34"/>
    </row>
    <row r="43" spans="1:35" ht="22.5">
      <c r="A43" s="57" t="s">
        <v>93</v>
      </c>
      <c r="B43" s="58" t="s">
        <v>94</v>
      </c>
      <c r="C43" s="28" t="s">
        <v>0</v>
      </c>
      <c r="D43" s="30">
        <v>1001</v>
      </c>
      <c r="E43" s="30">
        <v>723</v>
      </c>
      <c r="F43" s="40">
        <v>-278</v>
      </c>
      <c r="G43" s="39">
        <v>72.22777222777222</v>
      </c>
      <c r="H43" s="39">
        <f>D43*0.95-E43</f>
        <v>227.94999999999993</v>
      </c>
      <c r="I43" s="42" t="s">
        <v>217</v>
      </c>
      <c r="J43" s="57" t="s">
        <v>93</v>
      </c>
      <c r="K43" s="58" t="s">
        <v>94</v>
      </c>
      <c r="L43" s="28" t="s">
        <v>0</v>
      </c>
      <c r="M43" s="30">
        <v>1.1</v>
      </c>
      <c r="N43" s="30">
        <v>0</v>
      </c>
      <c r="O43" s="40">
        <v>-1.1</v>
      </c>
      <c r="P43" s="39">
        <v>0</v>
      </c>
      <c r="Q43" s="39"/>
      <c r="R43" s="42"/>
      <c r="S43" s="57" t="s">
        <v>93</v>
      </c>
      <c r="T43" s="58" t="s">
        <v>94</v>
      </c>
      <c r="U43" s="28" t="s">
        <v>0</v>
      </c>
      <c r="V43" s="30">
        <v>3.8</v>
      </c>
      <c r="W43" s="30">
        <v>0</v>
      </c>
      <c r="X43" s="40">
        <v>-3.8</v>
      </c>
      <c r="Y43" s="39">
        <v>0</v>
      </c>
      <c r="Z43" s="39"/>
      <c r="AA43" s="42"/>
      <c r="AB43" s="57" t="s">
        <v>93</v>
      </c>
      <c r="AC43" s="58" t="s">
        <v>94</v>
      </c>
      <c r="AD43" s="28" t="s">
        <v>0</v>
      </c>
      <c r="AE43" s="30">
        <f t="shared" si="5"/>
        <v>1005.9</v>
      </c>
      <c r="AF43" s="30">
        <f t="shared" si="6"/>
        <v>723</v>
      </c>
      <c r="AG43" s="30">
        <f t="shared" si="7"/>
        <v>-282.9</v>
      </c>
      <c r="AH43" s="33">
        <f t="shared" si="8"/>
        <v>0.7187593200119297</v>
      </c>
      <c r="AI43" s="34"/>
    </row>
    <row r="44" spans="1:35" ht="27.75" customHeight="1">
      <c r="A44" s="57" t="s">
        <v>95</v>
      </c>
      <c r="B44" s="58" t="s">
        <v>96</v>
      </c>
      <c r="C44" s="28" t="s">
        <v>0</v>
      </c>
      <c r="D44" s="30"/>
      <c r="E44" s="30"/>
      <c r="F44" s="40"/>
      <c r="G44" s="39"/>
      <c r="H44" s="39"/>
      <c r="I44" s="42"/>
      <c r="J44" s="57" t="s">
        <v>95</v>
      </c>
      <c r="K44" s="58" t="s">
        <v>96</v>
      </c>
      <c r="L44" s="28" t="s">
        <v>0</v>
      </c>
      <c r="M44" s="30"/>
      <c r="N44" s="30"/>
      <c r="O44" s="40"/>
      <c r="P44" s="39"/>
      <c r="Q44" s="39"/>
      <c r="R44" s="42"/>
      <c r="S44" s="57" t="s">
        <v>95</v>
      </c>
      <c r="T44" s="58" t="s">
        <v>96</v>
      </c>
      <c r="U44" s="28" t="s">
        <v>0</v>
      </c>
      <c r="V44" s="30">
        <v>22465.15</v>
      </c>
      <c r="W44" s="30">
        <v>0</v>
      </c>
      <c r="X44" s="40">
        <v>-22465.15</v>
      </c>
      <c r="Y44" s="39">
        <v>0</v>
      </c>
      <c r="Z44" s="39">
        <f>V44*0.95-W44</f>
        <v>21341.8925</v>
      </c>
      <c r="AA44" s="42"/>
      <c r="AB44" s="57" t="s">
        <v>95</v>
      </c>
      <c r="AC44" s="58" t="s">
        <v>96</v>
      </c>
      <c r="AD44" s="28" t="s">
        <v>0</v>
      </c>
      <c r="AE44" s="30">
        <f t="shared" si="5"/>
        <v>22465.15</v>
      </c>
      <c r="AF44" s="30">
        <f t="shared" si="6"/>
        <v>0</v>
      </c>
      <c r="AG44" s="30">
        <f t="shared" si="7"/>
        <v>-22465.15</v>
      </c>
      <c r="AH44" s="33">
        <f t="shared" si="8"/>
        <v>0</v>
      </c>
      <c r="AI44" s="34"/>
    </row>
    <row r="45" spans="1:35" ht="21">
      <c r="A45" s="57" t="s">
        <v>97</v>
      </c>
      <c r="B45" s="58" t="s">
        <v>98</v>
      </c>
      <c r="C45" s="28" t="s">
        <v>0</v>
      </c>
      <c r="D45" s="30">
        <v>40</v>
      </c>
      <c r="E45" s="30">
        <v>106</v>
      </c>
      <c r="F45" s="40">
        <v>66</v>
      </c>
      <c r="G45" s="39">
        <v>265</v>
      </c>
      <c r="H45" s="39"/>
      <c r="I45" s="42" t="s">
        <v>203</v>
      </c>
      <c r="J45" s="57" t="s">
        <v>97</v>
      </c>
      <c r="K45" s="58" t="s">
        <v>98</v>
      </c>
      <c r="L45" s="28" t="s">
        <v>0</v>
      </c>
      <c r="M45" s="30">
        <v>6</v>
      </c>
      <c r="N45" s="30">
        <v>8</v>
      </c>
      <c r="O45" s="40">
        <v>2</v>
      </c>
      <c r="P45" s="39">
        <v>133.33333333333331</v>
      </c>
      <c r="Q45" s="39"/>
      <c r="R45" s="42" t="s">
        <v>203</v>
      </c>
      <c r="S45" s="57" t="s">
        <v>97</v>
      </c>
      <c r="T45" s="58" t="s">
        <v>98</v>
      </c>
      <c r="U45" s="28" t="s">
        <v>0</v>
      </c>
      <c r="V45" s="30">
        <v>18.55</v>
      </c>
      <c r="W45" s="30">
        <v>54</v>
      </c>
      <c r="X45" s="40">
        <v>35.45</v>
      </c>
      <c r="Y45" s="39">
        <v>291.1051212938005</v>
      </c>
      <c r="Z45" s="39"/>
      <c r="AA45" s="42" t="s">
        <v>203</v>
      </c>
      <c r="AB45" s="57" t="s">
        <v>97</v>
      </c>
      <c r="AC45" s="58" t="s">
        <v>98</v>
      </c>
      <c r="AD45" s="28" t="s">
        <v>0</v>
      </c>
      <c r="AE45" s="30">
        <f t="shared" si="5"/>
        <v>64.55</v>
      </c>
      <c r="AF45" s="30">
        <f t="shared" si="6"/>
        <v>168</v>
      </c>
      <c r="AG45" s="30">
        <f t="shared" si="7"/>
        <v>103.45</v>
      </c>
      <c r="AH45" s="33">
        <f t="shared" si="8"/>
        <v>2.602633617350891</v>
      </c>
      <c r="AI45" s="34"/>
    </row>
    <row r="46" spans="1:35" ht="11.25">
      <c r="A46" s="60" t="s">
        <v>20</v>
      </c>
      <c r="B46" s="61" t="s">
        <v>10</v>
      </c>
      <c r="C46" s="28" t="s">
        <v>0</v>
      </c>
      <c r="D46" s="40">
        <v>28862.95</v>
      </c>
      <c r="E46" s="40">
        <v>33145</v>
      </c>
      <c r="F46" s="40">
        <v>4282.049999999999</v>
      </c>
      <c r="G46" s="39">
        <v>114.83580160725081</v>
      </c>
      <c r="H46" s="39"/>
      <c r="I46" s="42"/>
      <c r="J46" s="60" t="s">
        <v>20</v>
      </c>
      <c r="K46" s="61" t="s">
        <v>10</v>
      </c>
      <c r="L46" s="28" t="s">
        <v>0</v>
      </c>
      <c r="M46" s="71">
        <v>8794.4</v>
      </c>
      <c r="N46" s="71">
        <v>10600</v>
      </c>
      <c r="O46" s="40">
        <v>1805.6000000000004</v>
      </c>
      <c r="P46" s="39">
        <v>120.53124715728191</v>
      </c>
      <c r="Q46" s="39"/>
      <c r="R46" s="42"/>
      <c r="S46" s="60" t="s">
        <v>20</v>
      </c>
      <c r="T46" s="61" t="s">
        <v>10</v>
      </c>
      <c r="U46" s="28" t="s">
        <v>0</v>
      </c>
      <c r="V46" s="71">
        <v>26880.100000000002</v>
      </c>
      <c r="W46" s="71">
        <v>32514</v>
      </c>
      <c r="X46" s="40">
        <v>5633.899999999998</v>
      </c>
      <c r="Y46" s="39">
        <v>120.95937143090984</v>
      </c>
      <c r="Z46" s="39"/>
      <c r="AA46" s="42"/>
      <c r="AB46" s="60" t="s">
        <v>20</v>
      </c>
      <c r="AC46" s="61" t="s">
        <v>10</v>
      </c>
      <c r="AD46" s="28" t="s">
        <v>0</v>
      </c>
      <c r="AE46" s="72">
        <f>D46+M46+V46-1</f>
        <v>64536.45</v>
      </c>
      <c r="AF46" s="72">
        <f t="shared" si="6"/>
        <v>76259</v>
      </c>
      <c r="AG46" s="30">
        <f t="shared" si="7"/>
        <v>11722.550000000003</v>
      </c>
      <c r="AH46" s="33">
        <f t="shared" si="8"/>
        <v>1.1816423122127109</v>
      </c>
      <c r="AI46" s="34"/>
    </row>
    <row r="47" spans="1:35" ht="11.25">
      <c r="A47" s="60" t="s">
        <v>99</v>
      </c>
      <c r="B47" s="61" t="s">
        <v>100</v>
      </c>
      <c r="C47" s="28" t="s">
        <v>0</v>
      </c>
      <c r="D47" s="40">
        <v>14116.2</v>
      </c>
      <c r="E47" s="40">
        <v>17941</v>
      </c>
      <c r="F47" s="40">
        <v>3824.7999999999993</v>
      </c>
      <c r="G47" s="39">
        <v>127.095110582168</v>
      </c>
      <c r="H47" s="39"/>
      <c r="I47" s="42"/>
      <c r="J47" s="60" t="s">
        <v>99</v>
      </c>
      <c r="K47" s="61" t="s">
        <v>100</v>
      </c>
      <c r="L47" s="28" t="s">
        <v>0</v>
      </c>
      <c r="M47" s="71">
        <v>6121.95</v>
      </c>
      <c r="N47" s="71">
        <v>7863</v>
      </c>
      <c r="O47" s="40">
        <v>1741.0500000000002</v>
      </c>
      <c r="P47" s="39">
        <v>128.43946781662706</v>
      </c>
      <c r="Q47" s="39"/>
      <c r="R47" s="42"/>
      <c r="S47" s="60" t="s">
        <v>99</v>
      </c>
      <c r="T47" s="61" t="s">
        <v>100</v>
      </c>
      <c r="U47" s="28" t="s">
        <v>0</v>
      </c>
      <c r="V47" s="71">
        <v>19373.100000000002</v>
      </c>
      <c r="W47" s="71">
        <v>24845</v>
      </c>
      <c r="X47" s="40">
        <v>5471.899999999998</v>
      </c>
      <c r="Y47" s="39">
        <v>128.24483433214093</v>
      </c>
      <c r="Z47" s="39"/>
      <c r="AA47" s="42"/>
      <c r="AB47" s="60" t="s">
        <v>99</v>
      </c>
      <c r="AC47" s="61" t="s">
        <v>100</v>
      </c>
      <c r="AD47" s="28" t="s">
        <v>0</v>
      </c>
      <c r="AE47" s="72">
        <f>D47+M47+V47</f>
        <v>39611.25</v>
      </c>
      <c r="AF47" s="72">
        <f t="shared" si="6"/>
        <v>50649</v>
      </c>
      <c r="AG47" s="30">
        <f t="shared" si="7"/>
        <v>11037.75</v>
      </c>
      <c r="AH47" s="33">
        <f t="shared" si="8"/>
        <v>1.2786518981349995</v>
      </c>
      <c r="AI47" s="43"/>
    </row>
    <row r="48" spans="1:35" ht="11.25" customHeight="1">
      <c r="A48" s="57"/>
      <c r="B48" s="58" t="s">
        <v>3</v>
      </c>
      <c r="C48" s="28" t="s">
        <v>0</v>
      </c>
      <c r="D48" s="32"/>
      <c r="E48" s="41"/>
      <c r="F48" s="40"/>
      <c r="G48" s="39"/>
      <c r="H48" s="39"/>
      <c r="I48" s="42"/>
      <c r="J48" s="57"/>
      <c r="K48" s="58" t="s">
        <v>3</v>
      </c>
      <c r="L48" s="28" t="s">
        <v>0</v>
      </c>
      <c r="M48" s="30"/>
      <c r="N48" s="41"/>
      <c r="O48" s="40"/>
      <c r="P48" s="39"/>
      <c r="Q48" s="39"/>
      <c r="R48" s="42"/>
      <c r="S48" s="57"/>
      <c r="T48" s="58" t="s">
        <v>3</v>
      </c>
      <c r="U48" s="28" t="s">
        <v>0</v>
      </c>
      <c r="V48" s="32"/>
      <c r="W48" s="41"/>
      <c r="X48" s="40"/>
      <c r="Y48" s="39"/>
      <c r="Z48" s="39"/>
      <c r="AA48" s="42"/>
      <c r="AB48" s="57"/>
      <c r="AC48" s="58" t="s">
        <v>3</v>
      </c>
      <c r="AD48" s="28" t="s">
        <v>0</v>
      </c>
      <c r="AE48" s="30"/>
      <c r="AF48" s="30"/>
      <c r="AG48" s="30"/>
      <c r="AH48" s="33"/>
      <c r="AI48" s="43"/>
    </row>
    <row r="49" spans="1:35" ht="21" customHeight="1">
      <c r="A49" s="57" t="s">
        <v>26</v>
      </c>
      <c r="B49" s="58" t="s">
        <v>55</v>
      </c>
      <c r="C49" s="28" t="s">
        <v>0</v>
      </c>
      <c r="D49" s="30">
        <v>6894</v>
      </c>
      <c r="E49" s="30">
        <v>7575</v>
      </c>
      <c r="F49" s="40">
        <v>681</v>
      </c>
      <c r="G49" s="39">
        <v>109.8781549173194</v>
      </c>
      <c r="H49" s="39"/>
      <c r="I49" s="74"/>
      <c r="J49" s="57" t="s">
        <v>26</v>
      </c>
      <c r="K49" s="58" t="s">
        <v>55</v>
      </c>
      <c r="L49" s="28" t="s">
        <v>0</v>
      </c>
      <c r="M49" s="30">
        <v>2777</v>
      </c>
      <c r="N49" s="30">
        <v>3050</v>
      </c>
      <c r="O49" s="40">
        <v>273</v>
      </c>
      <c r="P49" s="39">
        <v>109.83075261073101</v>
      </c>
      <c r="Q49" s="39"/>
      <c r="R49" s="74"/>
      <c r="S49" s="57" t="s">
        <v>26</v>
      </c>
      <c r="T49" s="58" t="s">
        <v>55</v>
      </c>
      <c r="U49" s="28" t="s">
        <v>0</v>
      </c>
      <c r="V49" s="30">
        <v>8923.35</v>
      </c>
      <c r="W49" s="30">
        <v>9806</v>
      </c>
      <c r="X49" s="40">
        <v>882.6499999999996</v>
      </c>
      <c r="Y49" s="39">
        <v>109.89146452845624</v>
      </c>
      <c r="Z49" s="39"/>
      <c r="AA49" s="74"/>
      <c r="AB49" s="57" t="s">
        <v>26</v>
      </c>
      <c r="AC49" s="58" t="s">
        <v>55</v>
      </c>
      <c r="AD49" s="28" t="s">
        <v>0</v>
      </c>
      <c r="AE49" s="30">
        <f aca="true" t="shared" si="9" ref="AE49:AE70">D49+M49+V49</f>
        <v>18594.35</v>
      </c>
      <c r="AF49" s="30">
        <f aca="true" t="shared" si="10" ref="AF49:AF70">E49+N49+W49</f>
        <v>20431</v>
      </c>
      <c r="AG49" s="30">
        <f>AF49-AE49</f>
        <v>1836.6500000000015</v>
      </c>
      <c r="AH49" s="33">
        <f>AF49/AE49</f>
        <v>1.0987746277767172</v>
      </c>
      <c r="AI49" s="43"/>
    </row>
    <row r="50" spans="1:35" ht="21" customHeight="1">
      <c r="A50" s="57"/>
      <c r="B50" s="58" t="s">
        <v>169</v>
      </c>
      <c r="C50" s="28" t="s">
        <v>59</v>
      </c>
      <c r="D50" s="30">
        <v>95750</v>
      </c>
      <c r="E50" s="32">
        <v>105208.33333333333</v>
      </c>
      <c r="F50" s="40">
        <v>9458.333333333328</v>
      </c>
      <c r="G50" s="39">
        <v>109.8781549173194</v>
      </c>
      <c r="H50" s="39"/>
      <c r="I50" s="74"/>
      <c r="J50" s="57"/>
      <c r="K50" s="58" t="s">
        <v>169</v>
      </c>
      <c r="L50" s="28" t="s">
        <v>59</v>
      </c>
      <c r="M50" s="30">
        <v>92566.66666666666</v>
      </c>
      <c r="N50" s="32">
        <v>101666.66666666667</v>
      </c>
      <c r="O50" s="40">
        <v>9100.000000000015</v>
      </c>
      <c r="P50" s="39">
        <v>109.83075261073103</v>
      </c>
      <c r="Q50" s="39"/>
      <c r="R50" s="74"/>
      <c r="S50" s="57"/>
      <c r="T50" s="58" t="s">
        <v>169</v>
      </c>
      <c r="U50" s="28" t="s">
        <v>59</v>
      </c>
      <c r="V50" s="30">
        <v>92951.56250000001</v>
      </c>
      <c r="W50" s="32">
        <v>102145.83333333333</v>
      </c>
      <c r="X50" s="40">
        <v>9194.270833333314</v>
      </c>
      <c r="Y50" s="39">
        <v>109.89146452845621</v>
      </c>
      <c r="Z50" s="39"/>
      <c r="AA50" s="74"/>
      <c r="AB50" s="57"/>
      <c r="AC50" s="58" t="s">
        <v>169</v>
      </c>
      <c r="AD50" s="28" t="s">
        <v>59</v>
      </c>
      <c r="AE50" s="30">
        <f>AE49/AE51/12*1000</f>
        <v>46955.429292929286</v>
      </c>
      <c r="AF50" s="30">
        <f>AF49/AF51/12*1000</f>
        <v>51593.43434343435</v>
      </c>
      <c r="AG50" s="30">
        <f>AF50-AE50</f>
        <v>4638.00505050506</v>
      </c>
      <c r="AH50" s="33">
        <f>AF50/AE50</f>
        <v>1.0987746277767174</v>
      </c>
      <c r="AI50" s="43"/>
    </row>
    <row r="51" spans="1:35" ht="21" customHeight="1">
      <c r="A51" s="57"/>
      <c r="B51" s="58" t="s">
        <v>175</v>
      </c>
      <c r="C51" s="28" t="s">
        <v>149</v>
      </c>
      <c r="D51" s="30">
        <v>12</v>
      </c>
      <c r="E51" s="30">
        <v>12</v>
      </c>
      <c r="F51" s="40">
        <v>0</v>
      </c>
      <c r="G51" s="39">
        <v>100</v>
      </c>
      <c r="H51" s="39"/>
      <c r="I51" s="74"/>
      <c r="J51" s="57"/>
      <c r="K51" s="58" t="s">
        <v>175</v>
      </c>
      <c r="L51" s="28" t="s">
        <v>149</v>
      </c>
      <c r="M51" s="30">
        <v>5</v>
      </c>
      <c r="N51" s="30">
        <v>5</v>
      </c>
      <c r="O51" s="40">
        <v>0</v>
      </c>
      <c r="P51" s="39">
        <v>100</v>
      </c>
      <c r="Q51" s="39"/>
      <c r="R51" s="74"/>
      <c r="S51" s="57"/>
      <c r="T51" s="58" t="s">
        <v>175</v>
      </c>
      <c r="U51" s="28" t="s">
        <v>149</v>
      </c>
      <c r="V51" s="30">
        <v>16</v>
      </c>
      <c r="W51" s="30">
        <v>16</v>
      </c>
      <c r="X51" s="40">
        <v>0</v>
      </c>
      <c r="Y51" s="39">
        <v>100</v>
      </c>
      <c r="Z51" s="39"/>
      <c r="AA51" s="74"/>
      <c r="AB51" s="57"/>
      <c r="AC51" s="58" t="s">
        <v>175</v>
      </c>
      <c r="AD51" s="28" t="s">
        <v>149</v>
      </c>
      <c r="AE51" s="30">
        <f>D51+M51+V51</f>
        <v>33</v>
      </c>
      <c r="AF51" s="30">
        <f>E51+N51+W51</f>
        <v>33</v>
      </c>
      <c r="AG51" s="30">
        <f>AF51-AE51</f>
        <v>0</v>
      </c>
      <c r="AH51" s="33">
        <f>AF51/AE51</f>
        <v>1</v>
      </c>
      <c r="AI51" s="43"/>
    </row>
    <row r="52" spans="1:35" ht="15.75" customHeight="1">
      <c r="A52" s="57" t="s">
        <v>27</v>
      </c>
      <c r="B52" s="58" t="s">
        <v>54</v>
      </c>
      <c r="C52" s="28" t="s">
        <v>0</v>
      </c>
      <c r="D52" s="30">
        <v>683</v>
      </c>
      <c r="E52" s="30">
        <v>753</v>
      </c>
      <c r="F52" s="40">
        <v>70</v>
      </c>
      <c r="G52" s="39">
        <v>110.2489019033675</v>
      </c>
      <c r="H52" s="39"/>
      <c r="I52" s="74"/>
      <c r="J52" s="57" t="s">
        <v>27</v>
      </c>
      <c r="K52" s="58" t="s">
        <v>54</v>
      </c>
      <c r="L52" s="28" t="s">
        <v>0</v>
      </c>
      <c r="M52" s="30">
        <v>275</v>
      </c>
      <c r="N52" s="30">
        <v>304</v>
      </c>
      <c r="O52" s="40">
        <v>29</v>
      </c>
      <c r="P52" s="39">
        <v>110.54545454545455</v>
      </c>
      <c r="Q52" s="39"/>
      <c r="R52" s="44"/>
      <c r="S52" s="57" t="s">
        <v>27</v>
      </c>
      <c r="T52" s="58" t="s">
        <v>54</v>
      </c>
      <c r="U52" s="28" t="s">
        <v>0</v>
      </c>
      <c r="V52" s="30">
        <v>883.3999999999999</v>
      </c>
      <c r="W52" s="30">
        <v>975</v>
      </c>
      <c r="X52" s="40">
        <v>91.60000000000014</v>
      </c>
      <c r="Y52" s="39">
        <v>110.369028752547</v>
      </c>
      <c r="Z52" s="39"/>
      <c r="AA52" s="44"/>
      <c r="AB52" s="57" t="s">
        <v>27</v>
      </c>
      <c r="AC52" s="58" t="s">
        <v>54</v>
      </c>
      <c r="AD52" s="28" t="s">
        <v>0</v>
      </c>
      <c r="AE52" s="30">
        <f t="shared" si="9"/>
        <v>1841.3999999999999</v>
      </c>
      <c r="AF52" s="30">
        <f t="shared" si="10"/>
        <v>2032</v>
      </c>
      <c r="AG52" s="30">
        <f>AF52-AE52</f>
        <v>190.60000000000014</v>
      </c>
      <c r="AH52" s="33">
        <f>AF52/AE52</f>
        <v>1.103508200282394</v>
      </c>
      <c r="AI52" s="43"/>
    </row>
    <row r="53" spans="1:35" ht="11.25">
      <c r="A53" s="57" t="s">
        <v>28</v>
      </c>
      <c r="B53" s="58" t="s">
        <v>101</v>
      </c>
      <c r="C53" s="28" t="s">
        <v>0</v>
      </c>
      <c r="D53" s="30">
        <v>1722.5</v>
      </c>
      <c r="E53" s="30">
        <v>2828</v>
      </c>
      <c r="F53" s="40">
        <v>1105.5</v>
      </c>
      <c r="G53" s="39">
        <v>164.1799709724238</v>
      </c>
      <c r="H53" s="39"/>
      <c r="I53" s="42"/>
      <c r="J53" s="57" t="s">
        <v>28</v>
      </c>
      <c r="K53" s="58" t="s">
        <v>101</v>
      </c>
      <c r="L53" s="28" t="s">
        <v>0</v>
      </c>
      <c r="M53" s="30">
        <v>811</v>
      </c>
      <c r="N53" s="30">
        <v>1331</v>
      </c>
      <c r="O53" s="40">
        <v>520</v>
      </c>
      <c r="P53" s="39">
        <v>164.11837237977804</v>
      </c>
      <c r="Q53" s="39"/>
      <c r="R53" s="42"/>
      <c r="S53" s="57" t="s">
        <v>28</v>
      </c>
      <c r="T53" s="58" t="s">
        <v>101</v>
      </c>
      <c r="U53" s="28" t="s">
        <v>0</v>
      </c>
      <c r="V53" s="30">
        <v>2533</v>
      </c>
      <c r="W53" s="30">
        <v>4165</v>
      </c>
      <c r="X53" s="40">
        <v>1632</v>
      </c>
      <c r="Y53" s="39">
        <v>164.4295302013423</v>
      </c>
      <c r="Z53" s="39"/>
      <c r="AA53" s="42"/>
      <c r="AB53" s="57" t="s">
        <v>28</v>
      </c>
      <c r="AC53" s="58" t="s">
        <v>101</v>
      </c>
      <c r="AD53" s="28" t="s">
        <v>0</v>
      </c>
      <c r="AE53" s="32">
        <f t="shared" si="9"/>
        <v>5066.5</v>
      </c>
      <c r="AF53" s="32">
        <f t="shared" si="10"/>
        <v>8324</v>
      </c>
      <c r="AG53" s="30">
        <f aca="true" t="shared" si="11" ref="AG53:AG92">AF53-AE53</f>
        <v>3257.5</v>
      </c>
      <c r="AH53" s="33">
        <f aca="true" t="shared" si="12" ref="AH53:AH92">AF53/AE53</f>
        <v>1.6429487812099082</v>
      </c>
      <c r="AI53" s="43"/>
    </row>
    <row r="54" spans="1:35" ht="11.25">
      <c r="A54" s="57" t="s">
        <v>29</v>
      </c>
      <c r="B54" s="58" t="s">
        <v>56</v>
      </c>
      <c r="C54" s="28" t="s">
        <v>0</v>
      </c>
      <c r="D54" s="30">
        <v>485.9</v>
      </c>
      <c r="E54" s="30">
        <v>364</v>
      </c>
      <c r="F54" s="40">
        <v>-121.89999999999998</v>
      </c>
      <c r="G54" s="40">
        <v>74.91253344309528</v>
      </c>
      <c r="H54" s="39">
        <f>D54*0.95-E54</f>
        <v>97.60499999999996</v>
      </c>
      <c r="I54" s="42"/>
      <c r="J54" s="57" t="s">
        <v>29</v>
      </c>
      <c r="K54" s="58" t="s">
        <v>56</v>
      </c>
      <c r="L54" s="28" t="s">
        <v>0</v>
      </c>
      <c r="M54" s="30">
        <v>228.85</v>
      </c>
      <c r="N54" s="30">
        <v>171</v>
      </c>
      <c r="O54" s="40">
        <v>-57.849999999999994</v>
      </c>
      <c r="P54" s="39">
        <v>74.72143325322264</v>
      </c>
      <c r="Q54" s="39">
        <f>M54*0.95-N54</f>
        <v>46.40749999999997</v>
      </c>
      <c r="R54" s="42"/>
      <c r="S54" s="57" t="s">
        <v>29</v>
      </c>
      <c r="T54" s="58" t="s">
        <v>56</v>
      </c>
      <c r="U54" s="28" t="s">
        <v>0</v>
      </c>
      <c r="V54" s="30">
        <v>715.5</v>
      </c>
      <c r="W54" s="30">
        <v>536</v>
      </c>
      <c r="X54" s="40">
        <v>-179.5</v>
      </c>
      <c r="Y54" s="39">
        <v>74.91264849755416</v>
      </c>
      <c r="Z54" s="39">
        <f>V54*0.95-W54</f>
        <v>143.72500000000002</v>
      </c>
      <c r="AA54" s="42"/>
      <c r="AB54" s="57" t="s">
        <v>29</v>
      </c>
      <c r="AC54" s="58" t="s">
        <v>56</v>
      </c>
      <c r="AD54" s="28" t="s">
        <v>0</v>
      </c>
      <c r="AE54" s="32">
        <f t="shared" si="9"/>
        <v>1430.25</v>
      </c>
      <c r="AF54" s="30">
        <f t="shared" si="10"/>
        <v>1071</v>
      </c>
      <c r="AG54" s="30">
        <f t="shared" si="11"/>
        <v>-359.25</v>
      </c>
      <c r="AH54" s="33">
        <f t="shared" si="12"/>
        <v>0.7488201363398007</v>
      </c>
      <c r="AI54" s="43"/>
    </row>
    <row r="55" spans="1:35" ht="11.25">
      <c r="A55" s="57" t="s">
        <v>30</v>
      </c>
      <c r="B55" s="58" t="s">
        <v>7</v>
      </c>
      <c r="C55" s="28" t="s">
        <v>0</v>
      </c>
      <c r="D55" s="30">
        <v>2003.35</v>
      </c>
      <c r="E55" s="30">
        <v>3808</v>
      </c>
      <c r="F55" s="40">
        <v>1804.65</v>
      </c>
      <c r="G55" s="39">
        <v>190.08161329772634</v>
      </c>
      <c r="H55" s="39"/>
      <c r="I55" s="86" t="s">
        <v>166</v>
      </c>
      <c r="J55" s="57" t="s">
        <v>30</v>
      </c>
      <c r="K55" s="58" t="s">
        <v>7</v>
      </c>
      <c r="L55" s="28" t="s">
        <v>0</v>
      </c>
      <c r="M55" s="30">
        <v>942.75</v>
      </c>
      <c r="N55" s="30">
        <v>1792</v>
      </c>
      <c r="O55" s="40">
        <v>849.25</v>
      </c>
      <c r="P55" s="39">
        <v>190.08220631132326</v>
      </c>
      <c r="Q55" s="39"/>
      <c r="R55" s="86" t="s">
        <v>166</v>
      </c>
      <c r="S55" s="57" t="s">
        <v>30</v>
      </c>
      <c r="T55" s="58" t="s">
        <v>7</v>
      </c>
      <c r="U55" s="28" t="s">
        <v>0</v>
      </c>
      <c r="V55" s="30">
        <v>2946.1</v>
      </c>
      <c r="W55" s="30">
        <v>5598</v>
      </c>
      <c r="X55" s="40">
        <v>2651.9</v>
      </c>
      <c r="Y55" s="39">
        <v>190.01391670343847</v>
      </c>
      <c r="Z55" s="39"/>
      <c r="AA55" s="86" t="s">
        <v>166</v>
      </c>
      <c r="AB55" s="57" t="s">
        <v>30</v>
      </c>
      <c r="AC55" s="58" t="s">
        <v>7</v>
      </c>
      <c r="AD55" s="28" t="s">
        <v>0</v>
      </c>
      <c r="AE55" s="32">
        <f t="shared" si="9"/>
        <v>5892.2</v>
      </c>
      <c r="AF55" s="30">
        <f t="shared" si="10"/>
        <v>11198</v>
      </c>
      <c r="AG55" s="30">
        <f t="shared" si="11"/>
        <v>5305.8</v>
      </c>
      <c r="AH55" s="33">
        <f t="shared" si="12"/>
        <v>1.9004785988255661</v>
      </c>
      <c r="AI55" s="43"/>
    </row>
    <row r="56" spans="1:35" ht="11.25">
      <c r="A56" s="57" t="s">
        <v>31</v>
      </c>
      <c r="B56" s="58" t="s">
        <v>50</v>
      </c>
      <c r="C56" s="28" t="s">
        <v>0</v>
      </c>
      <c r="D56" s="30">
        <v>206.7</v>
      </c>
      <c r="E56" s="30">
        <v>282</v>
      </c>
      <c r="F56" s="40">
        <v>75.30000000000001</v>
      </c>
      <c r="G56" s="39">
        <v>136.42960812772134</v>
      </c>
      <c r="H56" s="39"/>
      <c r="I56" s="42" t="s">
        <v>216</v>
      </c>
      <c r="J56" s="57" t="s">
        <v>31</v>
      </c>
      <c r="K56" s="58" t="s">
        <v>50</v>
      </c>
      <c r="L56" s="28" t="s">
        <v>0</v>
      </c>
      <c r="M56" s="30">
        <v>97.75</v>
      </c>
      <c r="N56" s="30">
        <v>134</v>
      </c>
      <c r="O56" s="40">
        <v>36.25</v>
      </c>
      <c r="P56" s="39">
        <v>137.0843989769821</v>
      </c>
      <c r="Q56" s="39"/>
      <c r="R56" s="42" t="s">
        <v>196</v>
      </c>
      <c r="S56" s="57" t="s">
        <v>31</v>
      </c>
      <c r="T56" s="58" t="s">
        <v>50</v>
      </c>
      <c r="U56" s="28" t="s">
        <v>0</v>
      </c>
      <c r="V56" s="30">
        <v>304.8</v>
      </c>
      <c r="W56" s="30">
        <v>418</v>
      </c>
      <c r="X56" s="40">
        <v>113.19999999999999</v>
      </c>
      <c r="Y56" s="39">
        <v>137.13910761154855</v>
      </c>
      <c r="Z56" s="39"/>
      <c r="AA56" s="42" t="s">
        <v>196</v>
      </c>
      <c r="AB56" s="57" t="s">
        <v>31</v>
      </c>
      <c r="AC56" s="58" t="s">
        <v>50</v>
      </c>
      <c r="AD56" s="28" t="s">
        <v>0</v>
      </c>
      <c r="AE56" s="32">
        <f t="shared" si="9"/>
        <v>609.25</v>
      </c>
      <c r="AF56" s="30">
        <f t="shared" si="10"/>
        <v>834</v>
      </c>
      <c r="AG56" s="30">
        <f t="shared" si="11"/>
        <v>224.75</v>
      </c>
      <c r="AH56" s="33">
        <f t="shared" si="12"/>
        <v>1.368896183832581</v>
      </c>
      <c r="AI56" s="47"/>
    </row>
    <row r="57" spans="1:35" s="45" customFormat="1" ht="11.25">
      <c r="A57" s="57" t="s">
        <v>32</v>
      </c>
      <c r="B57" s="58" t="s">
        <v>102</v>
      </c>
      <c r="C57" s="28" t="s">
        <v>0</v>
      </c>
      <c r="D57" s="40">
        <v>2121.75</v>
      </c>
      <c r="E57" s="40">
        <v>2331</v>
      </c>
      <c r="F57" s="40">
        <v>209.25</v>
      </c>
      <c r="G57" s="39">
        <v>109.86214209968186</v>
      </c>
      <c r="H57" s="39"/>
      <c r="I57" s="42"/>
      <c r="J57" s="57" t="s">
        <v>32</v>
      </c>
      <c r="K57" s="58" t="s">
        <v>102</v>
      </c>
      <c r="L57" s="28" t="s">
        <v>0</v>
      </c>
      <c r="M57" s="40">
        <v>990.1999999999999</v>
      </c>
      <c r="N57" s="40">
        <v>1081</v>
      </c>
      <c r="O57" s="40">
        <v>90.80000000000007</v>
      </c>
      <c r="P57" s="39">
        <v>109.16986467380327</v>
      </c>
      <c r="Q57" s="39"/>
      <c r="R57" s="42"/>
      <c r="S57" s="57" t="s">
        <v>32</v>
      </c>
      <c r="T57" s="58" t="s">
        <v>102</v>
      </c>
      <c r="U57" s="28" t="s">
        <v>0</v>
      </c>
      <c r="V57" s="40">
        <v>3067.0499999999997</v>
      </c>
      <c r="W57" s="40">
        <v>3347</v>
      </c>
      <c r="X57" s="40">
        <v>279.9500000000003</v>
      </c>
      <c r="Y57" s="39">
        <v>109.12766338990237</v>
      </c>
      <c r="Z57" s="39"/>
      <c r="AA57" s="42"/>
      <c r="AB57" s="57" t="s">
        <v>32</v>
      </c>
      <c r="AC57" s="58" t="s">
        <v>102</v>
      </c>
      <c r="AD57" s="28" t="s">
        <v>0</v>
      </c>
      <c r="AE57" s="67">
        <f t="shared" si="9"/>
        <v>6179</v>
      </c>
      <c r="AF57" s="67">
        <f t="shared" si="10"/>
        <v>6759</v>
      </c>
      <c r="AG57" s="30">
        <f t="shared" si="11"/>
        <v>580</v>
      </c>
      <c r="AH57" s="33">
        <f t="shared" si="12"/>
        <v>1.0938663214112316</v>
      </c>
      <c r="AI57" s="46"/>
    </row>
    <row r="58" spans="1:35" ht="22.5">
      <c r="A58" s="57" t="s">
        <v>103</v>
      </c>
      <c r="B58" s="58" t="s">
        <v>104</v>
      </c>
      <c r="C58" s="28" t="s">
        <v>0</v>
      </c>
      <c r="D58" s="30">
        <v>426</v>
      </c>
      <c r="E58" s="65">
        <v>350</v>
      </c>
      <c r="F58" s="40">
        <v>-76</v>
      </c>
      <c r="G58" s="39">
        <v>82.15962441314554</v>
      </c>
      <c r="H58" s="39"/>
      <c r="I58" s="42" t="s">
        <v>197</v>
      </c>
      <c r="J58" s="57" t="s">
        <v>103</v>
      </c>
      <c r="K58" s="58" t="s">
        <v>104</v>
      </c>
      <c r="L58" s="28" t="s">
        <v>0</v>
      </c>
      <c r="M58" s="30">
        <v>200.5</v>
      </c>
      <c r="N58" s="30">
        <v>165</v>
      </c>
      <c r="O58" s="40">
        <v>-35.5</v>
      </c>
      <c r="P58" s="39">
        <v>82.29426433915212</v>
      </c>
      <c r="Q58" s="39"/>
      <c r="R58" s="42" t="s">
        <v>197</v>
      </c>
      <c r="S58" s="57" t="s">
        <v>103</v>
      </c>
      <c r="T58" s="58" t="s">
        <v>104</v>
      </c>
      <c r="U58" s="28" t="s">
        <v>0</v>
      </c>
      <c r="V58" s="30">
        <v>626.5</v>
      </c>
      <c r="W58" s="65">
        <v>512</v>
      </c>
      <c r="X58" s="40">
        <v>-114.5</v>
      </c>
      <c r="Y58" s="39">
        <v>81.72386272944932</v>
      </c>
      <c r="Z58" s="39"/>
      <c r="AA58" s="42" t="s">
        <v>197</v>
      </c>
      <c r="AB58" s="57" t="s">
        <v>103</v>
      </c>
      <c r="AC58" s="58" t="s">
        <v>104</v>
      </c>
      <c r="AD58" s="28" t="s">
        <v>0</v>
      </c>
      <c r="AE58" s="30">
        <f t="shared" si="9"/>
        <v>1253</v>
      </c>
      <c r="AF58" s="30">
        <f t="shared" si="10"/>
        <v>1027</v>
      </c>
      <c r="AG58" s="30">
        <f t="shared" si="11"/>
        <v>-226</v>
      </c>
      <c r="AH58" s="33">
        <f t="shared" si="12"/>
        <v>0.819632881085395</v>
      </c>
      <c r="AI58" s="36"/>
    </row>
    <row r="59" spans="1:35" ht="22.5" customHeight="1">
      <c r="A59" s="57" t="s">
        <v>105</v>
      </c>
      <c r="B59" s="58" t="s">
        <v>106</v>
      </c>
      <c r="C59" s="28" t="s">
        <v>0</v>
      </c>
      <c r="D59" s="30">
        <v>223.4</v>
      </c>
      <c r="E59" s="65">
        <v>295</v>
      </c>
      <c r="F59" s="40">
        <v>71.6</v>
      </c>
      <c r="G59" s="39">
        <v>132.05013428827215</v>
      </c>
      <c r="H59" s="39"/>
      <c r="I59" s="42" t="s">
        <v>223</v>
      </c>
      <c r="J59" s="57" t="s">
        <v>105</v>
      </c>
      <c r="K59" s="58" t="s">
        <v>106</v>
      </c>
      <c r="L59" s="28" t="s">
        <v>0</v>
      </c>
      <c r="M59" s="30">
        <v>104.85</v>
      </c>
      <c r="N59" s="30">
        <v>132</v>
      </c>
      <c r="O59" s="40">
        <v>27.150000000000006</v>
      </c>
      <c r="P59" s="39">
        <v>125.89413447782547</v>
      </c>
      <c r="Q59" s="39"/>
      <c r="R59" s="42" t="s">
        <v>204</v>
      </c>
      <c r="S59" s="57" t="s">
        <v>105</v>
      </c>
      <c r="T59" s="58" t="s">
        <v>106</v>
      </c>
      <c r="U59" s="28" t="s">
        <v>0</v>
      </c>
      <c r="V59" s="30">
        <v>328.8</v>
      </c>
      <c r="W59" s="65">
        <v>444</v>
      </c>
      <c r="X59" s="40">
        <v>115.19999999999999</v>
      </c>
      <c r="Y59" s="39">
        <v>135.03649635036496</v>
      </c>
      <c r="Z59" s="39"/>
      <c r="AA59" s="42" t="s">
        <v>204</v>
      </c>
      <c r="AB59" s="57" t="s">
        <v>105</v>
      </c>
      <c r="AC59" s="58" t="s">
        <v>106</v>
      </c>
      <c r="AD59" s="28" t="s">
        <v>0</v>
      </c>
      <c r="AE59" s="32">
        <f t="shared" si="9"/>
        <v>657.05</v>
      </c>
      <c r="AF59" s="30">
        <f t="shared" si="10"/>
        <v>871</v>
      </c>
      <c r="AG59" s="30">
        <f t="shared" si="11"/>
        <v>213.95000000000005</v>
      </c>
      <c r="AH59" s="33">
        <f t="shared" si="12"/>
        <v>1.325622098774827</v>
      </c>
      <c r="AI59" s="36"/>
    </row>
    <row r="60" spans="1:35" ht="36.75" customHeight="1">
      <c r="A60" s="57" t="s">
        <v>107</v>
      </c>
      <c r="B60" s="58" t="s">
        <v>108</v>
      </c>
      <c r="C60" s="28" t="s">
        <v>0</v>
      </c>
      <c r="D60" s="30">
        <v>79.2</v>
      </c>
      <c r="E60" s="65">
        <v>58</v>
      </c>
      <c r="F60" s="40">
        <v>-21.200000000000003</v>
      </c>
      <c r="G60" s="39">
        <v>73.23232323232322</v>
      </c>
      <c r="H60" s="39"/>
      <c r="I60" s="42" t="s">
        <v>198</v>
      </c>
      <c r="J60" s="57" t="s">
        <v>107</v>
      </c>
      <c r="K60" s="58" t="s">
        <v>108</v>
      </c>
      <c r="L60" s="28" t="s">
        <v>0</v>
      </c>
      <c r="M60" s="30">
        <v>37.15</v>
      </c>
      <c r="N60" s="30">
        <v>28</v>
      </c>
      <c r="O60" s="40">
        <v>-9.149999999999999</v>
      </c>
      <c r="P60" s="39">
        <v>75.37012113055181</v>
      </c>
      <c r="Q60" s="39"/>
      <c r="R60" s="42" t="s">
        <v>198</v>
      </c>
      <c r="S60" s="57" t="s">
        <v>107</v>
      </c>
      <c r="T60" s="58" t="s">
        <v>108</v>
      </c>
      <c r="U60" s="28" t="s">
        <v>0</v>
      </c>
      <c r="V60" s="30">
        <v>116.9</v>
      </c>
      <c r="W60" s="30">
        <v>86</v>
      </c>
      <c r="X60" s="40">
        <v>-30.900000000000006</v>
      </c>
      <c r="Y60" s="39">
        <v>73.56715141146279</v>
      </c>
      <c r="Z60" s="39"/>
      <c r="AA60" s="42" t="s">
        <v>198</v>
      </c>
      <c r="AB60" s="57" t="s">
        <v>107</v>
      </c>
      <c r="AC60" s="58" t="s">
        <v>108</v>
      </c>
      <c r="AD60" s="28" t="s">
        <v>0</v>
      </c>
      <c r="AE60" s="32">
        <f t="shared" si="9"/>
        <v>233.25</v>
      </c>
      <c r="AF60" s="30">
        <f t="shared" si="10"/>
        <v>172</v>
      </c>
      <c r="AG60" s="30">
        <f t="shared" si="11"/>
        <v>-61.25</v>
      </c>
      <c r="AH60" s="33">
        <f t="shared" si="12"/>
        <v>0.737406216505895</v>
      </c>
      <c r="AI60" s="36"/>
    </row>
    <row r="61" spans="1:35" ht="13.5" customHeight="1">
      <c r="A61" s="57" t="s">
        <v>109</v>
      </c>
      <c r="B61" s="58" t="s">
        <v>110</v>
      </c>
      <c r="C61" s="28" t="s">
        <v>0</v>
      </c>
      <c r="D61" s="30">
        <v>115</v>
      </c>
      <c r="E61" s="30">
        <v>214</v>
      </c>
      <c r="F61" s="40">
        <v>99</v>
      </c>
      <c r="G61" s="39">
        <v>186.08695652173913</v>
      </c>
      <c r="H61" s="39"/>
      <c r="I61" s="42"/>
      <c r="J61" s="57" t="s">
        <v>109</v>
      </c>
      <c r="K61" s="58" t="s">
        <v>110</v>
      </c>
      <c r="L61" s="28" t="s">
        <v>0</v>
      </c>
      <c r="M61" s="30">
        <v>46.75</v>
      </c>
      <c r="N61" s="30">
        <v>88</v>
      </c>
      <c r="O61" s="40">
        <v>41.25</v>
      </c>
      <c r="P61" s="39">
        <v>188.23529411764704</v>
      </c>
      <c r="Q61" s="39"/>
      <c r="R61" s="42"/>
      <c r="S61" s="57" t="s">
        <v>109</v>
      </c>
      <c r="T61" s="58" t="s">
        <v>110</v>
      </c>
      <c r="U61" s="28" t="s">
        <v>0</v>
      </c>
      <c r="V61" s="30">
        <v>116.25</v>
      </c>
      <c r="W61" s="30">
        <v>219</v>
      </c>
      <c r="X61" s="40">
        <v>102.75</v>
      </c>
      <c r="Y61" s="39">
        <v>188.38709677419354</v>
      </c>
      <c r="Z61" s="39"/>
      <c r="AA61" s="42"/>
      <c r="AB61" s="57" t="s">
        <v>109</v>
      </c>
      <c r="AC61" s="58" t="s">
        <v>110</v>
      </c>
      <c r="AD61" s="28" t="s">
        <v>0</v>
      </c>
      <c r="AE61" s="30">
        <f t="shared" si="9"/>
        <v>278</v>
      </c>
      <c r="AF61" s="30">
        <f t="shared" si="10"/>
        <v>521</v>
      </c>
      <c r="AG61" s="30">
        <f t="shared" si="11"/>
        <v>243</v>
      </c>
      <c r="AH61" s="33">
        <f t="shared" si="12"/>
        <v>1.8741007194244603</v>
      </c>
      <c r="AI61" s="36"/>
    </row>
    <row r="62" spans="1:35" ht="24.75" customHeight="1">
      <c r="A62" s="57" t="s">
        <v>111</v>
      </c>
      <c r="B62" s="58" t="s">
        <v>112</v>
      </c>
      <c r="C62" s="28" t="s">
        <v>0</v>
      </c>
      <c r="D62" s="30">
        <v>191.5</v>
      </c>
      <c r="E62" s="30">
        <v>107</v>
      </c>
      <c r="F62" s="30">
        <v>-84.5</v>
      </c>
      <c r="G62" s="39">
        <v>55.87467362924282</v>
      </c>
      <c r="H62" s="32"/>
      <c r="I62" s="42" t="s">
        <v>207</v>
      </c>
      <c r="J62" s="57" t="s">
        <v>111</v>
      </c>
      <c r="K62" s="58" t="s">
        <v>112</v>
      </c>
      <c r="L62" s="28" t="s">
        <v>0</v>
      </c>
      <c r="M62" s="30">
        <v>90</v>
      </c>
      <c r="N62" s="30">
        <v>51</v>
      </c>
      <c r="O62" s="40">
        <v>-39</v>
      </c>
      <c r="P62" s="39">
        <v>56.666666666666664</v>
      </c>
      <c r="Q62" s="32"/>
      <c r="R62" s="42" t="s">
        <v>207</v>
      </c>
      <c r="S62" s="57" t="s">
        <v>111</v>
      </c>
      <c r="T62" s="58" t="s">
        <v>112</v>
      </c>
      <c r="U62" s="28" t="s">
        <v>0</v>
      </c>
      <c r="V62" s="30">
        <v>281.5</v>
      </c>
      <c r="W62" s="30">
        <v>159</v>
      </c>
      <c r="X62" s="40">
        <v>-122.5</v>
      </c>
      <c r="Y62" s="39">
        <v>56.48312611012434</v>
      </c>
      <c r="Z62" s="32"/>
      <c r="AA62" s="42" t="s">
        <v>207</v>
      </c>
      <c r="AB62" s="57" t="s">
        <v>111</v>
      </c>
      <c r="AC62" s="58" t="s">
        <v>112</v>
      </c>
      <c r="AD62" s="28" t="s">
        <v>0</v>
      </c>
      <c r="AE62" s="32">
        <f t="shared" si="9"/>
        <v>563</v>
      </c>
      <c r="AF62" s="30">
        <f t="shared" si="10"/>
        <v>317</v>
      </c>
      <c r="AG62" s="30">
        <f t="shared" si="11"/>
        <v>-246</v>
      </c>
      <c r="AH62" s="33">
        <f t="shared" si="12"/>
        <v>0.5630550621669627</v>
      </c>
      <c r="AI62" s="36"/>
    </row>
    <row r="63" spans="1:35" ht="27" customHeight="1">
      <c r="A63" s="57" t="s">
        <v>113</v>
      </c>
      <c r="B63" s="58" t="s">
        <v>114</v>
      </c>
      <c r="C63" s="28" t="s">
        <v>0</v>
      </c>
      <c r="D63" s="30">
        <v>500.30000000000007</v>
      </c>
      <c r="E63" s="70">
        <v>793</v>
      </c>
      <c r="F63" s="40">
        <v>292.69999999999993</v>
      </c>
      <c r="G63" s="39">
        <v>158.5048970617629</v>
      </c>
      <c r="H63" s="39"/>
      <c r="I63" s="42" t="s">
        <v>205</v>
      </c>
      <c r="J63" s="57" t="s">
        <v>113</v>
      </c>
      <c r="K63" s="58" t="s">
        <v>114</v>
      </c>
      <c r="L63" s="28" t="s">
        <v>0</v>
      </c>
      <c r="M63" s="30">
        <v>235.4</v>
      </c>
      <c r="N63" s="30">
        <v>375</v>
      </c>
      <c r="O63" s="40">
        <v>139.6</v>
      </c>
      <c r="P63" s="39">
        <v>159.30331350892098</v>
      </c>
      <c r="Q63" s="39"/>
      <c r="R63" s="42" t="s">
        <v>205</v>
      </c>
      <c r="S63" s="57" t="s">
        <v>113</v>
      </c>
      <c r="T63" s="58" t="s">
        <v>114</v>
      </c>
      <c r="U63" s="28" t="s">
        <v>0</v>
      </c>
      <c r="V63" s="30">
        <v>735.15</v>
      </c>
      <c r="W63" s="70">
        <v>1164</v>
      </c>
      <c r="X63" s="40">
        <v>428.85</v>
      </c>
      <c r="Y63" s="39">
        <v>158.33503366659866</v>
      </c>
      <c r="Z63" s="39"/>
      <c r="AA63" s="42" t="s">
        <v>205</v>
      </c>
      <c r="AB63" s="57" t="s">
        <v>113</v>
      </c>
      <c r="AC63" s="58" t="s">
        <v>114</v>
      </c>
      <c r="AD63" s="28" t="s">
        <v>0</v>
      </c>
      <c r="AE63" s="30">
        <f t="shared" si="9"/>
        <v>1470.85</v>
      </c>
      <c r="AF63" s="30">
        <f t="shared" si="10"/>
        <v>2332</v>
      </c>
      <c r="AG63" s="30">
        <f t="shared" si="11"/>
        <v>861.1500000000001</v>
      </c>
      <c r="AH63" s="33">
        <f t="shared" si="12"/>
        <v>1.5854777849542783</v>
      </c>
      <c r="AI63" s="36"/>
    </row>
    <row r="64" spans="1:35" ht="22.5">
      <c r="A64" s="57" t="s">
        <v>115</v>
      </c>
      <c r="B64" s="58" t="s">
        <v>116</v>
      </c>
      <c r="C64" s="28" t="s">
        <v>0</v>
      </c>
      <c r="D64" s="30">
        <v>298</v>
      </c>
      <c r="E64" s="30">
        <v>261</v>
      </c>
      <c r="F64" s="40">
        <v>-37</v>
      </c>
      <c r="G64" s="39">
        <v>87.58389261744966</v>
      </c>
      <c r="H64" s="39"/>
      <c r="I64" s="42" t="s">
        <v>218</v>
      </c>
      <c r="J64" s="57" t="s">
        <v>115</v>
      </c>
      <c r="K64" s="58" t="s">
        <v>116</v>
      </c>
      <c r="L64" s="28" t="s">
        <v>0</v>
      </c>
      <c r="M64" s="30">
        <v>140.5</v>
      </c>
      <c r="N64" s="30">
        <v>123</v>
      </c>
      <c r="O64" s="40">
        <v>-17.5</v>
      </c>
      <c r="P64" s="39">
        <v>87.54448398576513</v>
      </c>
      <c r="Q64" s="39"/>
      <c r="R64" s="42" t="s">
        <v>218</v>
      </c>
      <c r="S64" s="57" t="s">
        <v>115</v>
      </c>
      <c r="T64" s="58" t="s">
        <v>116</v>
      </c>
      <c r="U64" s="28" t="s">
        <v>0</v>
      </c>
      <c r="V64" s="30">
        <v>438.5</v>
      </c>
      <c r="W64" s="30">
        <v>388</v>
      </c>
      <c r="X64" s="40">
        <v>-50.5</v>
      </c>
      <c r="Y64" s="39">
        <v>88.48346636259977</v>
      </c>
      <c r="Z64" s="39"/>
      <c r="AA64" s="42" t="s">
        <v>218</v>
      </c>
      <c r="AB64" s="57" t="s">
        <v>115</v>
      </c>
      <c r="AC64" s="58" t="s">
        <v>116</v>
      </c>
      <c r="AD64" s="28" t="s">
        <v>0</v>
      </c>
      <c r="AE64" s="30">
        <f t="shared" si="9"/>
        <v>877</v>
      </c>
      <c r="AF64" s="30">
        <f t="shared" si="10"/>
        <v>772</v>
      </c>
      <c r="AG64" s="30">
        <f t="shared" si="11"/>
        <v>-105</v>
      </c>
      <c r="AH64" s="33">
        <f t="shared" si="12"/>
        <v>0.8802736602052451</v>
      </c>
      <c r="AI64" s="36"/>
    </row>
    <row r="65" spans="1:35" ht="12.75" customHeight="1">
      <c r="A65" s="57" t="s">
        <v>117</v>
      </c>
      <c r="B65" s="58" t="s">
        <v>118</v>
      </c>
      <c r="C65" s="28" t="s">
        <v>0</v>
      </c>
      <c r="D65" s="30">
        <v>63</v>
      </c>
      <c r="E65" s="30">
        <v>35</v>
      </c>
      <c r="F65" s="40">
        <v>-28</v>
      </c>
      <c r="G65" s="39">
        <v>55.55555555555556</v>
      </c>
      <c r="H65" s="39"/>
      <c r="I65" s="42" t="s">
        <v>219</v>
      </c>
      <c r="J65" s="57" t="s">
        <v>117</v>
      </c>
      <c r="K65" s="58" t="s">
        <v>118</v>
      </c>
      <c r="L65" s="28" t="s">
        <v>0</v>
      </c>
      <c r="M65" s="30">
        <v>29.5</v>
      </c>
      <c r="N65" s="30">
        <v>16</v>
      </c>
      <c r="O65" s="40">
        <v>-13.5</v>
      </c>
      <c r="P65" s="39">
        <v>54.23728813559322</v>
      </c>
      <c r="Q65" s="39"/>
      <c r="R65" s="42" t="s">
        <v>219</v>
      </c>
      <c r="S65" s="57" t="s">
        <v>117</v>
      </c>
      <c r="T65" s="58" t="s">
        <v>118</v>
      </c>
      <c r="U65" s="28" t="s">
        <v>0</v>
      </c>
      <c r="V65" s="30">
        <v>92.5</v>
      </c>
      <c r="W65" s="30">
        <v>54</v>
      </c>
      <c r="X65" s="40">
        <v>-38.5</v>
      </c>
      <c r="Y65" s="39">
        <v>58.37837837837838</v>
      </c>
      <c r="Z65" s="39"/>
      <c r="AA65" s="42" t="s">
        <v>219</v>
      </c>
      <c r="AB65" s="57" t="s">
        <v>117</v>
      </c>
      <c r="AC65" s="58" t="s">
        <v>118</v>
      </c>
      <c r="AD65" s="28" t="s">
        <v>0</v>
      </c>
      <c r="AE65" s="30">
        <f t="shared" si="9"/>
        <v>185</v>
      </c>
      <c r="AF65" s="30">
        <f t="shared" si="10"/>
        <v>105</v>
      </c>
      <c r="AG65" s="30">
        <f t="shared" si="11"/>
        <v>-80</v>
      </c>
      <c r="AH65" s="33">
        <f t="shared" si="12"/>
        <v>0.5675675675675675</v>
      </c>
      <c r="AI65" s="36"/>
    </row>
    <row r="66" spans="1:35" ht="12.75" customHeight="1">
      <c r="A66" s="57" t="s">
        <v>119</v>
      </c>
      <c r="B66" s="58" t="s">
        <v>120</v>
      </c>
      <c r="C66" s="28" t="s">
        <v>0</v>
      </c>
      <c r="D66" s="30">
        <v>8</v>
      </c>
      <c r="E66" s="30">
        <v>0</v>
      </c>
      <c r="F66" s="40">
        <v>-8</v>
      </c>
      <c r="G66" s="39">
        <v>0</v>
      </c>
      <c r="H66" s="39"/>
      <c r="I66" s="36"/>
      <c r="J66" s="57" t="s">
        <v>119</v>
      </c>
      <c r="K66" s="58" t="s">
        <v>120</v>
      </c>
      <c r="L66" s="28" t="s">
        <v>0</v>
      </c>
      <c r="M66" s="30">
        <v>3.5</v>
      </c>
      <c r="N66" s="30">
        <v>0</v>
      </c>
      <c r="O66" s="40">
        <v>-3.5</v>
      </c>
      <c r="P66" s="39">
        <v>0</v>
      </c>
      <c r="Q66" s="39"/>
      <c r="R66" s="36"/>
      <c r="S66" s="57" t="s">
        <v>119</v>
      </c>
      <c r="T66" s="58" t="s">
        <v>120</v>
      </c>
      <c r="U66" s="28" t="s">
        <v>0</v>
      </c>
      <c r="V66" s="30">
        <v>11.5</v>
      </c>
      <c r="W66" s="30">
        <v>0</v>
      </c>
      <c r="X66" s="40">
        <v>-11.5</v>
      </c>
      <c r="Y66" s="39">
        <v>0</v>
      </c>
      <c r="Z66" s="39"/>
      <c r="AA66" s="42"/>
      <c r="AB66" s="57" t="s">
        <v>119</v>
      </c>
      <c r="AC66" s="58" t="s">
        <v>120</v>
      </c>
      <c r="AD66" s="28" t="s">
        <v>0</v>
      </c>
      <c r="AE66" s="30">
        <f t="shared" si="9"/>
        <v>23</v>
      </c>
      <c r="AF66" s="30">
        <f t="shared" si="10"/>
        <v>0</v>
      </c>
      <c r="AG66" s="30">
        <f t="shared" si="11"/>
        <v>-23</v>
      </c>
      <c r="AH66" s="33">
        <f t="shared" si="12"/>
        <v>0</v>
      </c>
      <c r="AI66" s="36"/>
    </row>
    <row r="67" spans="1:35" ht="21">
      <c r="A67" s="57" t="s">
        <v>121</v>
      </c>
      <c r="B67" s="58" t="s">
        <v>122</v>
      </c>
      <c r="C67" s="28" t="s">
        <v>0</v>
      </c>
      <c r="D67" s="30">
        <v>147.5</v>
      </c>
      <c r="E67" s="30">
        <v>193</v>
      </c>
      <c r="F67" s="40">
        <v>45.5</v>
      </c>
      <c r="G67" s="39">
        <v>130.84745762711864</v>
      </c>
      <c r="H67" s="39"/>
      <c r="I67" s="42" t="s">
        <v>220</v>
      </c>
      <c r="J67" s="57" t="s">
        <v>121</v>
      </c>
      <c r="K67" s="58" t="s">
        <v>122</v>
      </c>
      <c r="L67" s="28" t="s">
        <v>0</v>
      </c>
      <c r="M67" s="30">
        <v>69.5</v>
      </c>
      <c r="N67" s="30">
        <v>91</v>
      </c>
      <c r="O67" s="40">
        <v>21.5</v>
      </c>
      <c r="P67" s="39">
        <v>130.93525179856115</v>
      </c>
      <c r="Q67" s="39"/>
      <c r="R67" s="42" t="s">
        <v>220</v>
      </c>
      <c r="S67" s="57" t="s">
        <v>121</v>
      </c>
      <c r="T67" s="58" t="s">
        <v>122</v>
      </c>
      <c r="U67" s="28" t="s">
        <v>0</v>
      </c>
      <c r="V67" s="30">
        <v>216.5</v>
      </c>
      <c r="W67" s="30">
        <v>284</v>
      </c>
      <c r="X67" s="40">
        <v>67.5</v>
      </c>
      <c r="Y67" s="39">
        <v>131.17782909930716</v>
      </c>
      <c r="Z67" s="39"/>
      <c r="AA67" s="42" t="s">
        <v>220</v>
      </c>
      <c r="AB67" s="57" t="s">
        <v>121</v>
      </c>
      <c r="AC67" s="58" t="s">
        <v>122</v>
      </c>
      <c r="AD67" s="28" t="s">
        <v>0</v>
      </c>
      <c r="AE67" s="30">
        <f t="shared" si="9"/>
        <v>433.5</v>
      </c>
      <c r="AF67" s="30">
        <f t="shared" si="10"/>
        <v>568</v>
      </c>
      <c r="AG67" s="30">
        <f t="shared" si="11"/>
        <v>134.5</v>
      </c>
      <c r="AH67" s="33">
        <f t="shared" si="12"/>
        <v>1.3102652825836216</v>
      </c>
      <c r="AI67" s="36"/>
    </row>
    <row r="68" spans="1:35" ht="19.5" customHeight="1">
      <c r="A68" s="57" t="s">
        <v>123</v>
      </c>
      <c r="B68" s="58" t="s">
        <v>124</v>
      </c>
      <c r="C68" s="28" t="s">
        <v>0</v>
      </c>
      <c r="D68" s="30">
        <v>39.85</v>
      </c>
      <c r="E68" s="30">
        <v>19</v>
      </c>
      <c r="F68" s="40">
        <v>-20.85</v>
      </c>
      <c r="G68" s="39">
        <v>47.17879548306148</v>
      </c>
      <c r="H68" s="39"/>
      <c r="I68" s="42" t="s">
        <v>221</v>
      </c>
      <c r="J68" s="57" t="s">
        <v>123</v>
      </c>
      <c r="K68" s="58" t="s">
        <v>124</v>
      </c>
      <c r="L68" s="28" t="s">
        <v>0</v>
      </c>
      <c r="M68" s="30">
        <v>18.55</v>
      </c>
      <c r="N68" s="30">
        <v>9</v>
      </c>
      <c r="O68" s="40">
        <v>-9.55</v>
      </c>
      <c r="P68" s="39">
        <v>48.51752021563342</v>
      </c>
      <c r="Q68" s="39"/>
      <c r="R68" s="42" t="s">
        <v>190</v>
      </c>
      <c r="S68" s="57" t="s">
        <v>123</v>
      </c>
      <c r="T68" s="58" t="s">
        <v>124</v>
      </c>
      <c r="U68" s="28" t="s">
        <v>0</v>
      </c>
      <c r="V68" s="30">
        <v>58.45</v>
      </c>
      <c r="W68" s="30">
        <v>28</v>
      </c>
      <c r="X68" s="40">
        <v>-30.450000000000003</v>
      </c>
      <c r="Y68" s="39">
        <v>48.40419161676647</v>
      </c>
      <c r="Z68" s="39"/>
      <c r="AA68" s="42" t="s">
        <v>190</v>
      </c>
      <c r="AB68" s="57" t="s">
        <v>123</v>
      </c>
      <c r="AC68" s="58" t="s">
        <v>124</v>
      </c>
      <c r="AD68" s="28" t="s">
        <v>0</v>
      </c>
      <c r="AE68" s="32">
        <f t="shared" si="9"/>
        <v>116.85000000000001</v>
      </c>
      <c r="AF68" s="30">
        <f t="shared" si="10"/>
        <v>56</v>
      </c>
      <c r="AG68" s="30">
        <f t="shared" si="11"/>
        <v>-60.85000000000001</v>
      </c>
      <c r="AH68" s="33">
        <f t="shared" si="12"/>
        <v>0.4792468977321352</v>
      </c>
      <c r="AI68" s="36"/>
    </row>
    <row r="69" spans="1:35" ht="16.5" customHeight="1">
      <c r="A69" s="57" t="s">
        <v>125</v>
      </c>
      <c r="B69" s="58" t="s">
        <v>126</v>
      </c>
      <c r="C69" s="28" t="s">
        <v>0</v>
      </c>
      <c r="D69" s="30">
        <v>30</v>
      </c>
      <c r="E69" s="70">
        <v>6</v>
      </c>
      <c r="F69" s="40">
        <v>-24</v>
      </c>
      <c r="G69" s="39">
        <v>20</v>
      </c>
      <c r="H69" s="39"/>
      <c r="I69" s="42" t="s">
        <v>193</v>
      </c>
      <c r="J69" s="57" t="s">
        <v>125</v>
      </c>
      <c r="K69" s="58" t="s">
        <v>126</v>
      </c>
      <c r="L69" s="28" t="s">
        <v>0</v>
      </c>
      <c r="M69" s="30">
        <v>14</v>
      </c>
      <c r="N69" s="70">
        <v>3</v>
      </c>
      <c r="O69" s="40">
        <v>-11</v>
      </c>
      <c r="P69" s="39">
        <v>21.428571428571427</v>
      </c>
      <c r="Q69" s="39">
        <f>M69*0.95-N69</f>
        <v>10.299999999999999</v>
      </c>
      <c r="R69" s="42"/>
      <c r="S69" s="57" t="s">
        <v>125</v>
      </c>
      <c r="T69" s="58" t="s">
        <v>126</v>
      </c>
      <c r="U69" s="28" t="s">
        <v>0</v>
      </c>
      <c r="V69" s="30">
        <v>44.5</v>
      </c>
      <c r="W69" s="70">
        <v>9</v>
      </c>
      <c r="X69" s="40">
        <v>-35.5</v>
      </c>
      <c r="Y69" s="39">
        <v>20.224719101123593</v>
      </c>
      <c r="Z69" s="39">
        <f>V69*0.95-W69</f>
        <v>33.275</v>
      </c>
      <c r="AA69" s="42"/>
      <c r="AB69" s="57" t="s">
        <v>125</v>
      </c>
      <c r="AC69" s="58" t="s">
        <v>126</v>
      </c>
      <c r="AD69" s="28" t="s">
        <v>0</v>
      </c>
      <c r="AE69" s="30">
        <f t="shared" si="9"/>
        <v>88.5</v>
      </c>
      <c r="AF69" s="30">
        <f t="shared" si="10"/>
        <v>18</v>
      </c>
      <c r="AG69" s="30">
        <f t="shared" si="11"/>
        <v>-70.5</v>
      </c>
      <c r="AH69" s="33">
        <f t="shared" si="12"/>
        <v>0.2033898305084746</v>
      </c>
      <c r="AI69" s="36"/>
    </row>
    <row r="70" spans="1:35" ht="22.5">
      <c r="A70" s="60" t="s">
        <v>58</v>
      </c>
      <c r="B70" s="61" t="s">
        <v>11</v>
      </c>
      <c r="C70" s="28" t="s">
        <v>0</v>
      </c>
      <c r="D70" s="71">
        <v>14746.75</v>
      </c>
      <c r="E70" s="71">
        <v>15204</v>
      </c>
      <c r="F70" s="40">
        <v>457.25</v>
      </c>
      <c r="G70" s="39">
        <v>103.10068320138335</v>
      </c>
      <c r="H70" s="39"/>
      <c r="I70" s="36"/>
      <c r="J70" s="60" t="s">
        <v>58</v>
      </c>
      <c r="K70" s="61" t="s">
        <v>11</v>
      </c>
      <c r="L70" s="28" t="s">
        <v>0</v>
      </c>
      <c r="M70" s="71">
        <v>2672.45</v>
      </c>
      <c r="N70" s="71">
        <v>2737</v>
      </c>
      <c r="O70" s="40">
        <v>64.55000000000018</v>
      </c>
      <c r="P70" s="39">
        <v>102.41538663024565</v>
      </c>
      <c r="Q70" s="39"/>
      <c r="R70" s="42"/>
      <c r="S70" s="60" t="s">
        <v>58</v>
      </c>
      <c r="T70" s="61" t="s">
        <v>11</v>
      </c>
      <c r="U70" s="28" t="s">
        <v>0</v>
      </c>
      <c r="V70" s="71">
        <v>7507</v>
      </c>
      <c r="W70" s="71">
        <v>7669</v>
      </c>
      <c r="X70" s="40">
        <v>162</v>
      </c>
      <c r="Y70" s="39">
        <v>102.15798587984548</v>
      </c>
      <c r="Z70" s="39"/>
      <c r="AA70" s="42"/>
      <c r="AB70" s="60" t="s">
        <v>58</v>
      </c>
      <c r="AC70" s="61" t="s">
        <v>11</v>
      </c>
      <c r="AD70" s="28" t="s">
        <v>0</v>
      </c>
      <c r="AE70" s="72">
        <f t="shared" si="9"/>
        <v>24926.2</v>
      </c>
      <c r="AF70" s="72">
        <f t="shared" si="10"/>
        <v>25610</v>
      </c>
      <c r="AG70" s="30">
        <f t="shared" si="11"/>
        <v>683.7999999999993</v>
      </c>
      <c r="AH70" s="33">
        <f t="shared" si="12"/>
        <v>1.027432982163346</v>
      </c>
      <c r="AI70" s="53"/>
    </row>
    <row r="71" spans="1:35" ht="11.25">
      <c r="A71" s="57"/>
      <c r="B71" s="58" t="s">
        <v>3</v>
      </c>
      <c r="C71" s="28" t="s">
        <v>0</v>
      </c>
      <c r="D71" s="62"/>
      <c r="E71" s="48"/>
      <c r="F71" s="40"/>
      <c r="G71" s="39"/>
      <c r="H71" s="39"/>
      <c r="I71" s="36"/>
      <c r="J71" s="57"/>
      <c r="K71" s="58" t="s">
        <v>3</v>
      </c>
      <c r="L71" s="28" t="s">
        <v>0</v>
      </c>
      <c r="M71" s="32"/>
      <c r="N71" s="48"/>
      <c r="O71" s="40"/>
      <c r="P71" s="39"/>
      <c r="Q71" s="39"/>
      <c r="R71" s="42"/>
      <c r="S71" s="57"/>
      <c r="T71" s="58" t="s">
        <v>3</v>
      </c>
      <c r="U71" s="28" t="s">
        <v>0</v>
      </c>
      <c r="V71" s="62"/>
      <c r="W71" s="48"/>
      <c r="X71" s="40"/>
      <c r="Y71" s="39"/>
      <c r="Z71" s="39"/>
      <c r="AA71" s="42"/>
      <c r="AB71" s="57"/>
      <c r="AC71" s="58" t="s">
        <v>3</v>
      </c>
      <c r="AD71" s="28" t="s">
        <v>0</v>
      </c>
      <c r="AE71" s="30"/>
      <c r="AF71" s="30"/>
      <c r="AG71" s="30"/>
      <c r="AH71" s="33"/>
      <c r="AI71" s="53"/>
    </row>
    <row r="72" spans="1:35" ht="22.5">
      <c r="A72" s="57" t="s">
        <v>33</v>
      </c>
      <c r="B72" s="58" t="s">
        <v>176</v>
      </c>
      <c r="C72" s="28" t="s">
        <v>0</v>
      </c>
      <c r="D72" s="30">
        <v>9499</v>
      </c>
      <c r="E72" s="70">
        <v>9272</v>
      </c>
      <c r="F72" s="40">
        <v>-227</v>
      </c>
      <c r="G72" s="39">
        <v>97.61027476576481</v>
      </c>
      <c r="H72" s="39"/>
      <c r="I72" s="74"/>
      <c r="J72" s="57" t="s">
        <v>33</v>
      </c>
      <c r="K72" s="58" t="s">
        <v>176</v>
      </c>
      <c r="L72" s="28" t="s">
        <v>0</v>
      </c>
      <c r="M72" s="30">
        <v>1754</v>
      </c>
      <c r="N72" s="70">
        <v>1699</v>
      </c>
      <c r="O72" s="40">
        <v>-55</v>
      </c>
      <c r="P72" s="39">
        <v>96.86431014823262</v>
      </c>
      <c r="Q72" s="39"/>
      <c r="R72" s="42"/>
      <c r="S72" s="57" t="s">
        <v>33</v>
      </c>
      <c r="T72" s="58" t="s">
        <v>176</v>
      </c>
      <c r="U72" s="28" t="s">
        <v>0</v>
      </c>
      <c r="V72" s="30">
        <v>4692</v>
      </c>
      <c r="W72" s="70">
        <v>4483</v>
      </c>
      <c r="X72" s="40">
        <v>-209</v>
      </c>
      <c r="Y72" s="39">
        <v>95.54560954816709</v>
      </c>
      <c r="Z72" s="39"/>
      <c r="AA72" s="42"/>
      <c r="AB72" s="57" t="s">
        <v>33</v>
      </c>
      <c r="AC72" s="58" t="s">
        <v>176</v>
      </c>
      <c r="AD72" s="28" t="s">
        <v>0</v>
      </c>
      <c r="AE72" s="30">
        <f aca="true" t="shared" si="13" ref="AE72:AF78">D72+M72+V72</f>
        <v>15945</v>
      </c>
      <c r="AF72" s="30">
        <f t="shared" si="13"/>
        <v>15454</v>
      </c>
      <c r="AG72" s="30">
        <f t="shared" si="11"/>
        <v>-491</v>
      </c>
      <c r="AH72" s="33">
        <f t="shared" si="12"/>
        <v>0.9692066478519912</v>
      </c>
      <c r="AI72" s="53"/>
    </row>
    <row r="73" spans="1:35" ht="11.25">
      <c r="A73" s="57"/>
      <c r="B73" s="58" t="s">
        <v>177</v>
      </c>
      <c r="C73" s="28" t="s">
        <v>149</v>
      </c>
      <c r="D73" s="30">
        <v>34</v>
      </c>
      <c r="E73" s="70">
        <v>34</v>
      </c>
      <c r="F73" s="40">
        <v>0</v>
      </c>
      <c r="G73" s="39">
        <v>100</v>
      </c>
      <c r="H73" s="39"/>
      <c r="I73" s="74"/>
      <c r="J73" s="57"/>
      <c r="K73" s="58" t="s">
        <v>177</v>
      </c>
      <c r="L73" s="28" t="s">
        <v>149</v>
      </c>
      <c r="M73" s="30">
        <v>7</v>
      </c>
      <c r="N73" s="70">
        <v>7</v>
      </c>
      <c r="O73" s="40">
        <v>0</v>
      </c>
      <c r="P73" s="39">
        <v>100</v>
      </c>
      <c r="Q73" s="39"/>
      <c r="R73" s="42"/>
      <c r="S73" s="57"/>
      <c r="T73" s="58" t="s">
        <v>177</v>
      </c>
      <c r="U73" s="28" t="s">
        <v>149</v>
      </c>
      <c r="V73" s="30">
        <v>22</v>
      </c>
      <c r="W73" s="70">
        <v>22</v>
      </c>
      <c r="X73" s="40">
        <v>0</v>
      </c>
      <c r="Y73" s="39">
        <v>100</v>
      </c>
      <c r="Z73" s="39"/>
      <c r="AA73" s="42"/>
      <c r="AB73" s="57"/>
      <c r="AC73" s="58" t="s">
        <v>177</v>
      </c>
      <c r="AD73" s="28" t="s">
        <v>149</v>
      </c>
      <c r="AE73" s="30">
        <f>D73+M73+V73</f>
        <v>63</v>
      </c>
      <c r="AF73" s="30">
        <f>E73+N73+W73</f>
        <v>63</v>
      </c>
      <c r="AG73" s="30">
        <f t="shared" si="11"/>
        <v>0</v>
      </c>
      <c r="AH73" s="33">
        <f t="shared" si="12"/>
        <v>1</v>
      </c>
      <c r="AI73" s="53"/>
    </row>
    <row r="74" spans="1:35" ht="11.25">
      <c r="A74" s="57"/>
      <c r="B74" s="58" t="s">
        <v>169</v>
      </c>
      <c r="C74" s="28" t="s">
        <v>59</v>
      </c>
      <c r="D74" s="30">
        <v>46563.72549019608</v>
      </c>
      <c r="E74" s="32">
        <v>45450.98039215686</v>
      </c>
      <c r="F74" s="40">
        <v>-1112.7450980392168</v>
      </c>
      <c r="G74" s="39">
        <v>97.61027476576481</v>
      </c>
      <c r="H74" s="39"/>
      <c r="I74" s="74"/>
      <c r="J74" s="57"/>
      <c r="K74" s="58" t="s">
        <v>169</v>
      </c>
      <c r="L74" s="28" t="s">
        <v>59</v>
      </c>
      <c r="M74" s="30">
        <v>41761.90476190476</v>
      </c>
      <c r="N74" s="30">
        <v>40452.380952380954</v>
      </c>
      <c r="O74" s="40">
        <v>-1309.5238095238092</v>
      </c>
      <c r="P74" s="39">
        <v>96.86431014823262</v>
      </c>
      <c r="Q74" s="39"/>
      <c r="R74" s="42"/>
      <c r="S74" s="57"/>
      <c r="T74" s="58" t="s">
        <v>169</v>
      </c>
      <c r="U74" s="28" t="s">
        <v>59</v>
      </c>
      <c r="V74" s="30">
        <v>35545.454545454544</v>
      </c>
      <c r="W74" s="30">
        <v>33962.12121212121</v>
      </c>
      <c r="X74" s="40">
        <v>-1583.3333333333358</v>
      </c>
      <c r="Y74" s="39">
        <v>95.54560954816709</v>
      </c>
      <c r="Z74" s="39"/>
      <c r="AA74" s="42"/>
      <c r="AB74" s="57"/>
      <c r="AC74" s="58" t="s">
        <v>169</v>
      </c>
      <c r="AD74" s="28" t="s">
        <v>59</v>
      </c>
      <c r="AE74" s="30">
        <f>AE72/AE73/12*1000</f>
        <v>21091.26984126984</v>
      </c>
      <c r="AF74" s="30">
        <f>AF72/AF73/12*1000</f>
        <v>20441.79894179894</v>
      </c>
      <c r="AG74" s="30">
        <f>AF74-AE74</f>
        <v>-649.4708994708999</v>
      </c>
      <c r="AH74" s="33">
        <f>AF74/AE74</f>
        <v>0.9692066478519912</v>
      </c>
      <c r="AI74" s="53"/>
    </row>
    <row r="75" spans="1:35" ht="14.25" customHeight="1">
      <c r="A75" s="57" t="s">
        <v>34</v>
      </c>
      <c r="B75" s="58" t="s">
        <v>54</v>
      </c>
      <c r="C75" s="28" t="s">
        <v>0</v>
      </c>
      <c r="D75" s="30">
        <v>940</v>
      </c>
      <c r="E75" s="70">
        <v>935</v>
      </c>
      <c r="F75" s="40">
        <v>-5</v>
      </c>
      <c r="G75" s="39">
        <v>99.46808510638297</v>
      </c>
      <c r="H75" s="39"/>
      <c r="I75" s="74"/>
      <c r="J75" s="57" t="s">
        <v>34</v>
      </c>
      <c r="K75" s="58" t="s">
        <v>54</v>
      </c>
      <c r="L75" s="28" t="s">
        <v>0</v>
      </c>
      <c r="M75" s="30">
        <v>174</v>
      </c>
      <c r="N75" s="70">
        <v>172</v>
      </c>
      <c r="O75" s="40">
        <v>-2</v>
      </c>
      <c r="P75" s="39">
        <v>98.85057471264368</v>
      </c>
      <c r="Q75" s="39"/>
      <c r="R75" s="42"/>
      <c r="S75" s="57" t="s">
        <v>34</v>
      </c>
      <c r="T75" s="58" t="s">
        <v>54</v>
      </c>
      <c r="U75" s="28" t="s">
        <v>0</v>
      </c>
      <c r="V75" s="30">
        <v>465</v>
      </c>
      <c r="W75" s="70">
        <v>453</v>
      </c>
      <c r="X75" s="40">
        <v>-12</v>
      </c>
      <c r="Y75" s="39">
        <v>97.41935483870968</v>
      </c>
      <c r="Z75" s="39"/>
      <c r="AA75" s="42"/>
      <c r="AB75" s="57" t="s">
        <v>34</v>
      </c>
      <c r="AC75" s="58" t="s">
        <v>54</v>
      </c>
      <c r="AD75" s="28" t="s">
        <v>0</v>
      </c>
      <c r="AE75" s="30">
        <f t="shared" si="13"/>
        <v>1579</v>
      </c>
      <c r="AF75" s="30">
        <f t="shared" si="13"/>
        <v>1560</v>
      </c>
      <c r="AG75" s="30">
        <f t="shared" si="11"/>
        <v>-19</v>
      </c>
      <c r="AH75" s="33">
        <f t="shared" si="12"/>
        <v>0.9879670677644079</v>
      </c>
      <c r="AI75" s="53"/>
    </row>
    <row r="76" spans="1:35" ht="14.25" customHeight="1">
      <c r="A76" s="57" t="s">
        <v>35</v>
      </c>
      <c r="B76" s="58" t="s">
        <v>50</v>
      </c>
      <c r="C76" s="28" t="s">
        <v>0</v>
      </c>
      <c r="D76" s="30">
        <v>379.6</v>
      </c>
      <c r="E76" s="70">
        <v>499</v>
      </c>
      <c r="F76" s="40">
        <v>119.39999999999998</v>
      </c>
      <c r="G76" s="39">
        <v>131.45416227608007</v>
      </c>
      <c r="H76" s="39"/>
      <c r="I76" s="42" t="s">
        <v>180</v>
      </c>
      <c r="J76" s="57" t="s">
        <v>35</v>
      </c>
      <c r="K76" s="58" t="s">
        <v>50</v>
      </c>
      <c r="L76" s="28" t="s">
        <v>0</v>
      </c>
      <c r="M76" s="30">
        <v>65.55</v>
      </c>
      <c r="N76" s="70">
        <v>86</v>
      </c>
      <c r="O76" s="40">
        <v>20.450000000000003</v>
      </c>
      <c r="P76" s="39">
        <v>131.19755911517925</v>
      </c>
      <c r="Q76" s="39"/>
      <c r="R76" s="42" t="s">
        <v>180</v>
      </c>
      <c r="S76" s="57" t="s">
        <v>35</v>
      </c>
      <c r="T76" s="58" t="s">
        <v>50</v>
      </c>
      <c r="U76" s="28" t="s">
        <v>0</v>
      </c>
      <c r="V76" s="30">
        <v>209.39999999999998</v>
      </c>
      <c r="W76" s="70">
        <v>276</v>
      </c>
      <c r="X76" s="40">
        <v>66.60000000000002</v>
      </c>
      <c r="Y76" s="39">
        <v>131.80515759312323</v>
      </c>
      <c r="Z76" s="39"/>
      <c r="AA76" s="42" t="s">
        <v>180</v>
      </c>
      <c r="AB76" s="57" t="s">
        <v>35</v>
      </c>
      <c r="AC76" s="58" t="s">
        <v>50</v>
      </c>
      <c r="AD76" s="28" t="s">
        <v>0</v>
      </c>
      <c r="AE76" s="32">
        <f t="shared" si="13"/>
        <v>654.55</v>
      </c>
      <c r="AF76" s="30">
        <f t="shared" si="13"/>
        <v>861</v>
      </c>
      <c r="AG76" s="30">
        <f t="shared" si="11"/>
        <v>206.45000000000005</v>
      </c>
      <c r="AH76" s="33">
        <f t="shared" si="12"/>
        <v>1.3154075318921397</v>
      </c>
      <c r="AI76" s="53"/>
    </row>
    <row r="77" spans="1:35" ht="21.75" customHeight="1">
      <c r="A77" s="57" t="s">
        <v>36</v>
      </c>
      <c r="B77" s="58" t="s">
        <v>7</v>
      </c>
      <c r="C77" s="28" t="s">
        <v>0</v>
      </c>
      <c r="D77" s="30">
        <v>476</v>
      </c>
      <c r="E77" s="70">
        <v>537</v>
      </c>
      <c r="F77" s="40">
        <v>61</v>
      </c>
      <c r="G77" s="39">
        <v>112.81512605042016</v>
      </c>
      <c r="H77" s="39">
        <f>D77*0.95-E77</f>
        <v>-84.80000000000001</v>
      </c>
      <c r="I77" s="83"/>
      <c r="J77" s="57" t="s">
        <v>36</v>
      </c>
      <c r="K77" s="58" t="s">
        <v>7</v>
      </c>
      <c r="L77" s="28" t="s">
        <v>0</v>
      </c>
      <c r="M77" s="30">
        <v>82</v>
      </c>
      <c r="N77" s="70">
        <v>91</v>
      </c>
      <c r="O77" s="40">
        <v>9</v>
      </c>
      <c r="P77" s="39">
        <v>110.97560975609757</v>
      </c>
      <c r="Q77" s="39">
        <f>M77*0.95-N77</f>
        <v>-13.100000000000009</v>
      </c>
      <c r="R77" s="83"/>
      <c r="S77" s="57" t="s">
        <v>36</v>
      </c>
      <c r="T77" s="58" t="s">
        <v>7</v>
      </c>
      <c r="U77" s="28" t="s">
        <v>0</v>
      </c>
      <c r="V77" s="30">
        <v>262.5</v>
      </c>
      <c r="W77" s="70">
        <v>321</v>
      </c>
      <c r="X77" s="40">
        <v>58.5</v>
      </c>
      <c r="Y77" s="39">
        <v>122.28571428571429</v>
      </c>
      <c r="Z77" s="39">
        <f>V77*0.95-W77</f>
        <v>-71.625</v>
      </c>
      <c r="AA77" s="83"/>
      <c r="AB77" s="57" t="s">
        <v>36</v>
      </c>
      <c r="AC77" s="58" t="s">
        <v>7</v>
      </c>
      <c r="AD77" s="28" t="s">
        <v>0</v>
      </c>
      <c r="AE77" s="32">
        <f t="shared" si="13"/>
        <v>820.5</v>
      </c>
      <c r="AF77" s="30">
        <f t="shared" si="13"/>
        <v>949</v>
      </c>
      <c r="AG77" s="30">
        <f t="shared" si="11"/>
        <v>128.5</v>
      </c>
      <c r="AH77" s="33">
        <f t="shared" si="12"/>
        <v>1.1566118220597197</v>
      </c>
      <c r="AI77" s="53"/>
    </row>
    <row r="78" spans="1:35" ht="23.25" customHeight="1">
      <c r="A78" s="57" t="s">
        <v>37</v>
      </c>
      <c r="B78" s="58" t="s">
        <v>127</v>
      </c>
      <c r="C78" s="28" t="s">
        <v>0</v>
      </c>
      <c r="D78" s="30">
        <v>983.7</v>
      </c>
      <c r="E78" s="70">
        <v>959</v>
      </c>
      <c r="F78" s="40">
        <v>-24.700000000000045</v>
      </c>
      <c r="G78" s="39">
        <v>97.48907187150554</v>
      </c>
      <c r="H78" s="39"/>
      <c r="I78" s="42"/>
      <c r="J78" s="57" t="s">
        <v>37</v>
      </c>
      <c r="K78" s="58" t="s">
        <v>127</v>
      </c>
      <c r="L78" s="28" t="s">
        <v>0</v>
      </c>
      <c r="M78" s="30">
        <v>169.85</v>
      </c>
      <c r="N78" s="70">
        <v>165</v>
      </c>
      <c r="O78" s="40">
        <v>-4.849999999999994</v>
      </c>
      <c r="P78" s="39">
        <v>97.14453929938182</v>
      </c>
      <c r="Q78" s="39"/>
      <c r="R78" s="42"/>
      <c r="S78" s="57" t="s">
        <v>37</v>
      </c>
      <c r="T78" s="58" t="s">
        <v>127</v>
      </c>
      <c r="U78" s="28" t="s">
        <v>0</v>
      </c>
      <c r="V78" s="30">
        <v>542.9</v>
      </c>
      <c r="W78" s="70">
        <v>529</v>
      </c>
      <c r="X78" s="40">
        <v>-13.899999999999977</v>
      </c>
      <c r="Y78" s="39">
        <v>97.43967581506723</v>
      </c>
      <c r="Z78" s="39"/>
      <c r="AA78" s="42"/>
      <c r="AB78" s="57" t="s">
        <v>37</v>
      </c>
      <c r="AC78" s="58" t="s">
        <v>127</v>
      </c>
      <c r="AD78" s="28" t="s">
        <v>0</v>
      </c>
      <c r="AE78" s="32">
        <f t="shared" si="13"/>
        <v>1696.4499999999998</v>
      </c>
      <c r="AF78" s="30">
        <f t="shared" si="13"/>
        <v>1653</v>
      </c>
      <c r="AG78" s="30">
        <f t="shared" si="11"/>
        <v>-43.44999999999982</v>
      </c>
      <c r="AH78" s="33">
        <f t="shared" si="12"/>
        <v>0.974387691944944</v>
      </c>
      <c r="AI78" s="53"/>
    </row>
    <row r="79" spans="1:35" ht="11.25">
      <c r="A79" s="57" t="s">
        <v>38</v>
      </c>
      <c r="B79" s="58" t="s">
        <v>102</v>
      </c>
      <c r="C79" s="28" t="s">
        <v>0</v>
      </c>
      <c r="D79" s="40">
        <v>2468.45</v>
      </c>
      <c r="E79" s="40">
        <v>3002</v>
      </c>
      <c r="F79" s="40">
        <v>533.5500000000002</v>
      </c>
      <c r="G79" s="39">
        <v>121.6147785047297</v>
      </c>
      <c r="H79" s="39"/>
      <c r="I79" s="42"/>
      <c r="J79" s="57" t="s">
        <v>38</v>
      </c>
      <c r="K79" s="58" t="s">
        <v>102</v>
      </c>
      <c r="L79" s="28" t="s">
        <v>0</v>
      </c>
      <c r="M79" s="30">
        <v>427.04999999999995</v>
      </c>
      <c r="N79" s="40">
        <v>524</v>
      </c>
      <c r="O79" s="40">
        <v>96.95000000000005</v>
      </c>
      <c r="P79" s="39">
        <v>122.70225968856107</v>
      </c>
      <c r="Q79" s="39"/>
      <c r="R79" s="42"/>
      <c r="S79" s="57" t="s">
        <v>38</v>
      </c>
      <c r="T79" s="58" t="s">
        <v>102</v>
      </c>
      <c r="U79" s="28" t="s">
        <v>0</v>
      </c>
      <c r="V79" s="40">
        <v>1336.1</v>
      </c>
      <c r="W79" s="40">
        <v>1607</v>
      </c>
      <c r="X79" s="40">
        <v>270.9000000000001</v>
      </c>
      <c r="Y79" s="39">
        <v>120.2754284858918</v>
      </c>
      <c r="Z79" s="39"/>
      <c r="AA79" s="42"/>
      <c r="AB79" s="57" t="s">
        <v>38</v>
      </c>
      <c r="AC79" s="58" t="s">
        <v>102</v>
      </c>
      <c r="AD79" s="28" t="s">
        <v>0</v>
      </c>
      <c r="AE79" s="40">
        <f>SUM(AE80:AE87)-0.6</f>
        <v>4231</v>
      </c>
      <c r="AF79" s="39">
        <f>SUM(AF80:AF87)</f>
        <v>5133</v>
      </c>
      <c r="AG79" s="30">
        <f t="shared" si="11"/>
        <v>902</v>
      </c>
      <c r="AH79" s="33">
        <f t="shared" si="12"/>
        <v>1.2131883715433704</v>
      </c>
      <c r="AI79" s="53"/>
    </row>
    <row r="80" spans="1:35" ht="17.25" customHeight="1">
      <c r="A80" s="57" t="s">
        <v>128</v>
      </c>
      <c r="B80" s="58" t="s">
        <v>129</v>
      </c>
      <c r="C80" s="28" t="s">
        <v>0</v>
      </c>
      <c r="D80" s="30">
        <v>782.7</v>
      </c>
      <c r="E80" s="70">
        <v>477</v>
      </c>
      <c r="F80" s="40">
        <v>-305.70000000000005</v>
      </c>
      <c r="G80" s="39">
        <v>60.94288999616712</v>
      </c>
      <c r="H80" s="39"/>
      <c r="I80" s="42" t="s">
        <v>191</v>
      </c>
      <c r="J80" s="57" t="s">
        <v>128</v>
      </c>
      <c r="K80" s="58" t="s">
        <v>129</v>
      </c>
      <c r="L80" s="28" t="s">
        <v>0</v>
      </c>
      <c r="M80" s="30">
        <v>134.9</v>
      </c>
      <c r="N80" s="70">
        <v>82</v>
      </c>
      <c r="O80" s="40">
        <v>-52.900000000000006</v>
      </c>
      <c r="P80" s="39">
        <v>60.785767234988874</v>
      </c>
      <c r="Q80" s="39"/>
      <c r="R80" s="42" t="s">
        <v>191</v>
      </c>
      <c r="S80" s="57" t="s">
        <v>128</v>
      </c>
      <c r="T80" s="58" t="s">
        <v>129</v>
      </c>
      <c r="U80" s="28" t="s">
        <v>0</v>
      </c>
      <c r="V80" s="30">
        <v>432.05000000000007</v>
      </c>
      <c r="W80" s="70">
        <v>262</v>
      </c>
      <c r="X80" s="40">
        <v>-170.05000000000007</v>
      </c>
      <c r="Y80" s="39">
        <v>60.64112949890058</v>
      </c>
      <c r="Z80" s="39"/>
      <c r="AA80" s="42" t="s">
        <v>191</v>
      </c>
      <c r="AB80" s="57" t="s">
        <v>128</v>
      </c>
      <c r="AC80" s="58" t="s">
        <v>129</v>
      </c>
      <c r="AD80" s="28" t="s">
        <v>0</v>
      </c>
      <c r="AE80" s="32">
        <f aca="true" t="shared" si="14" ref="AE80:AF87">D80+M80+V80</f>
        <v>1349.65</v>
      </c>
      <c r="AF80" s="30">
        <f t="shared" si="14"/>
        <v>821</v>
      </c>
      <c r="AG80" s="30">
        <f t="shared" si="11"/>
        <v>-528.6500000000001</v>
      </c>
      <c r="AH80" s="33">
        <f t="shared" si="12"/>
        <v>0.6083058570740562</v>
      </c>
      <c r="AI80" s="53"/>
    </row>
    <row r="81" spans="1:35" ht="42">
      <c r="A81" s="57" t="s">
        <v>130</v>
      </c>
      <c r="B81" s="58" t="s">
        <v>106</v>
      </c>
      <c r="C81" s="28" t="s">
        <v>0</v>
      </c>
      <c r="D81" s="30">
        <v>368.15</v>
      </c>
      <c r="E81" s="70">
        <v>226</v>
      </c>
      <c r="F81" s="40">
        <v>-142.14999999999998</v>
      </c>
      <c r="G81" s="39">
        <v>61.388021187016165</v>
      </c>
      <c r="H81" s="39"/>
      <c r="I81" s="42" t="s">
        <v>181</v>
      </c>
      <c r="J81" s="57" t="s">
        <v>130</v>
      </c>
      <c r="K81" s="58" t="s">
        <v>106</v>
      </c>
      <c r="L81" s="28" t="s">
        <v>0</v>
      </c>
      <c r="M81" s="30">
        <v>63.35</v>
      </c>
      <c r="N81" s="70">
        <v>39</v>
      </c>
      <c r="O81" s="40">
        <v>-24.35</v>
      </c>
      <c r="P81" s="39">
        <v>61.56274664561957</v>
      </c>
      <c r="Q81" s="39"/>
      <c r="R81" s="42" t="s">
        <v>181</v>
      </c>
      <c r="S81" s="57" t="s">
        <v>130</v>
      </c>
      <c r="T81" s="58" t="s">
        <v>106</v>
      </c>
      <c r="U81" s="28" t="s">
        <v>0</v>
      </c>
      <c r="V81" s="30">
        <v>203.2</v>
      </c>
      <c r="W81" s="70">
        <v>123</v>
      </c>
      <c r="X81" s="40">
        <v>-80.19999999999999</v>
      </c>
      <c r="Y81" s="39">
        <v>60.53149606299213</v>
      </c>
      <c r="Z81" s="39"/>
      <c r="AA81" s="42" t="s">
        <v>181</v>
      </c>
      <c r="AB81" s="57" t="s">
        <v>130</v>
      </c>
      <c r="AC81" s="58" t="s">
        <v>106</v>
      </c>
      <c r="AD81" s="28" t="s">
        <v>0</v>
      </c>
      <c r="AE81" s="32">
        <f t="shared" si="14"/>
        <v>634.7</v>
      </c>
      <c r="AF81" s="30">
        <f t="shared" si="14"/>
        <v>388</v>
      </c>
      <c r="AG81" s="30">
        <f t="shared" si="11"/>
        <v>-246.70000000000005</v>
      </c>
      <c r="AH81" s="33">
        <f t="shared" si="12"/>
        <v>0.6113124310697967</v>
      </c>
      <c r="AI81" s="53"/>
    </row>
    <row r="82" spans="1:35" ht="14.25" customHeight="1">
      <c r="A82" s="57" t="s">
        <v>131</v>
      </c>
      <c r="B82" s="58" t="s">
        <v>110</v>
      </c>
      <c r="C82" s="28" t="s">
        <v>0</v>
      </c>
      <c r="D82" s="30">
        <v>167.3</v>
      </c>
      <c r="E82" s="70">
        <v>308</v>
      </c>
      <c r="F82" s="40">
        <v>140.7</v>
      </c>
      <c r="G82" s="39">
        <v>184.10041841004184</v>
      </c>
      <c r="H82" s="39"/>
      <c r="I82" s="42"/>
      <c r="J82" s="57" t="s">
        <v>131</v>
      </c>
      <c r="K82" s="58" t="s">
        <v>110</v>
      </c>
      <c r="L82" s="28" t="s">
        <v>0</v>
      </c>
      <c r="M82" s="30">
        <v>30.5</v>
      </c>
      <c r="N82" s="70">
        <v>58</v>
      </c>
      <c r="O82" s="40">
        <v>27.5</v>
      </c>
      <c r="P82" s="39">
        <v>190.1639344262295</v>
      </c>
      <c r="Q82" s="39"/>
      <c r="R82" s="42"/>
      <c r="S82" s="57" t="s">
        <v>131</v>
      </c>
      <c r="T82" s="58" t="s">
        <v>110</v>
      </c>
      <c r="U82" s="28" t="s">
        <v>0</v>
      </c>
      <c r="V82" s="30">
        <v>66.2</v>
      </c>
      <c r="W82" s="70">
        <v>123</v>
      </c>
      <c r="X82" s="40">
        <v>56.8</v>
      </c>
      <c r="Y82" s="39">
        <v>185.80060422960725</v>
      </c>
      <c r="Z82" s="39"/>
      <c r="AA82" s="42"/>
      <c r="AB82" s="57" t="s">
        <v>131</v>
      </c>
      <c r="AC82" s="58" t="s">
        <v>110</v>
      </c>
      <c r="AD82" s="28" t="s">
        <v>0</v>
      </c>
      <c r="AE82" s="30">
        <f t="shared" si="14"/>
        <v>264</v>
      </c>
      <c r="AF82" s="30">
        <f t="shared" si="14"/>
        <v>489</v>
      </c>
      <c r="AG82" s="30">
        <f t="shared" si="11"/>
        <v>225</v>
      </c>
      <c r="AH82" s="33">
        <f t="shared" si="12"/>
        <v>1.8522727272727273</v>
      </c>
      <c r="AI82" s="53"/>
    </row>
    <row r="83" spans="1:35" ht="11.25">
      <c r="A83" s="57" t="s">
        <v>132</v>
      </c>
      <c r="B83" s="58" t="s">
        <v>124</v>
      </c>
      <c r="C83" s="28" t="s">
        <v>0</v>
      </c>
      <c r="D83" s="30">
        <v>50.8</v>
      </c>
      <c r="E83" s="70">
        <v>54</v>
      </c>
      <c r="F83" s="40">
        <v>3.200000000000003</v>
      </c>
      <c r="G83" s="39">
        <v>106.29921259842521</v>
      </c>
      <c r="H83" s="39">
        <f>D83*0.95-E83</f>
        <v>-5.740000000000002</v>
      </c>
      <c r="I83" s="42"/>
      <c r="J83" s="57" t="s">
        <v>132</v>
      </c>
      <c r="K83" s="58" t="s">
        <v>124</v>
      </c>
      <c r="L83" s="28" t="s">
        <v>0</v>
      </c>
      <c r="M83" s="30">
        <v>8.75</v>
      </c>
      <c r="N83" s="70">
        <v>9</v>
      </c>
      <c r="O83" s="40">
        <v>0.25</v>
      </c>
      <c r="P83" s="39">
        <v>102.85714285714285</v>
      </c>
      <c r="Q83" s="39"/>
      <c r="R83" s="42"/>
      <c r="S83" s="57" t="s">
        <v>132</v>
      </c>
      <c r="T83" s="58" t="s">
        <v>124</v>
      </c>
      <c r="U83" s="28" t="s">
        <v>0</v>
      </c>
      <c r="V83" s="30">
        <v>28.4</v>
      </c>
      <c r="W83" s="70">
        <v>30</v>
      </c>
      <c r="X83" s="40">
        <v>1.6000000000000014</v>
      </c>
      <c r="Y83" s="39">
        <v>105.63380281690142</v>
      </c>
      <c r="Z83" s="39">
        <f>V83*0.95-W83</f>
        <v>-3.020000000000003</v>
      </c>
      <c r="AA83" s="42"/>
      <c r="AB83" s="57" t="s">
        <v>132</v>
      </c>
      <c r="AC83" s="58" t="s">
        <v>124</v>
      </c>
      <c r="AD83" s="28" t="s">
        <v>0</v>
      </c>
      <c r="AE83" s="32">
        <f t="shared" si="14"/>
        <v>87.94999999999999</v>
      </c>
      <c r="AF83" s="30">
        <f t="shared" si="14"/>
        <v>93</v>
      </c>
      <c r="AG83" s="30">
        <f t="shared" si="11"/>
        <v>5.050000000000011</v>
      </c>
      <c r="AH83" s="33">
        <f t="shared" si="12"/>
        <v>1.0574189880613987</v>
      </c>
      <c r="AI83" s="53"/>
    </row>
    <row r="84" spans="1:35" ht="11.25">
      <c r="A84" s="57" t="s">
        <v>133</v>
      </c>
      <c r="B84" s="58" t="s">
        <v>134</v>
      </c>
      <c r="C84" s="28" t="s">
        <v>0</v>
      </c>
      <c r="D84" s="30">
        <v>185.15</v>
      </c>
      <c r="E84" s="70">
        <v>133</v>
      </c>
      <c r="F84" s="40">
        <v>-52.150000000000006</v>
      </c>
      <c r="G84" s="39">
        <v>71.83364839319471</v>
      </c>
      <c r="H84" s="39"/>
      <c r="I84" s="42" t="s">
        <v>192</v>
      </c>
      <c r="J84" s="57" t="s">
        <v>133</v>
      </c>
      <c r="K84" s="58" t="s">
        <v>134</v>
      </c>
      <c r="L84" s="28" t="s">
        <v>0</v>
      </c>
      <c r="M84" s="30">
        <v>31.7</v>
      </c>
      <c r="N84" s="70">
        <v>23</v>
      </c>
      <c r="O84" s="40">
        <v>-8.7</v>
      </c>
      <c r="P84" s="39">
        <v>72.55520504731862</v>
      </c>
      <c r="Q84" s="39"/>
      <c r="R84" s="42" t="s">
        <v>192</v>
      </c>
      <c r="S84" s="57" t="s">
        <v>133</v>
      </c>
      <c r="T84" s="58" t="s">
        <v>134</v>
      </c>
      <c r="U84" s="28" t="s">
        <v>0</v>
      </c>
      <c r="V84" s="30">
        <v>102.15</v>
      </c>
      <c r="W84" s="70">
        <v>74</v>
      </c>
      <c r="X84" s="40">
        <v>-28.150000000000006</v>
      </c>
      <c r="Y84" s="39">
        <v>72.44248653940284</v>
      </c>
      <c r="Z84" s="39"/>
      <c r="AA84" s="42" t="s">
        <v>192</v>
      </c>
      <c r="AB84" s="57" t="s">
        <v>133</v>
      </c>
      <c r="AC84" s="58" t="s">
        <v>134</v>
      </c>
      <c r="AD84" s="28" t="s">
        <v>0</v>
      </c>
      <c r="AE84" s="30">
        <f t="shared" si="14"/>
        <v>319</v>
      </c>
      <c r="AF84" s="30">
        <f t="shared" si="14"/>
        <v>230</v>
      </c>
      <c r="AG84" s="30">
        <f t="shared" si="11"/>
        <v>-89</v>
      </c>
      <c r="AH84" s="33">
        <f t="shared" si="12"/>
        <v>0.7210031347962382</v>
      </c>
      <c r="AI84" s="53"/>
    </row>
    <row r="85" spans="1:35" ht="21.75" customHeight="1">
      <c r="A85" s="57" t="s">
        <v>135</v>
      </c>
      <c r="B85" s="58" t="s">
        <v>136</v>
      </c>
      <c r="C85" s="28" t="s">
        <v>0</v>
      </c>
      <c r="D85" s="30">
        <v>293.85</v>
      </c>
      <c r="E85" s="70">
        <v>142</v>
      </c>
      <c r="F85" s="40">
        <v>-151.85000000000002</v>
      </c>
      <c r="G85" s="39">
        <v>48.323974817083545</v>
      </c>
      <c r="H85" s="39"/>
      <c r="I85" s="42" t="s">
        <v>198</v>
      </c>
      <c r="J85" s="57" t="s">
        <v>135</v>
      </c>
      <c r="K85" s="58" t="s">
        <v>136</v>
      </c>
      <c r="L85" s="28" t="s">
        <v>0</v>
      </c>
      <c r="M85" s="30">
        <v>50.8</v>
      </c>
      <c r="N85" s="70">
        <v>24</v>
      </c>
      <c r="O85" s="40">
        <v>-26.799999999999997</v>
      </c>
      <c r="P85" s="39">
        <v>47.24409448818898</v>
      </c>
      <c r="Q85" s="39"/>
      <c r="R85" s="42" t="s">
        <v>198</v>
      </c>
      <c r="S85" s="57" t="s">
        <v>135</v>
      </c>
      <c r="T85" s="58" t="s">
        <v>136</v>
      </c>
      <c r="U85" s="28" t="s">
        <v>0</v>
      </c>
      <c r="V85" s="30">
        <v>162.2</v>
      </c>
      <c r="W85" s="70">
        <v>78</v>
      </c>
      <c r="X85" s="40">
        <v>-84.19999999999999</v>
      </c>
      <c r="Y85" s="39">
        <v>48.08877928483354</v>
      </c>
      <c r="Z85" s="39"/>
      <c r="AA85" s="42" t="s">
        <v>198</v>
      </c>
      <c r="AB85" s="57" t="s">
        <v>135</v>
      </c>
      <c r="AC85" s="58" t="s">
        <v>136</v>
      </c>
      <c r="AD85" s="28" t="s">
        <v>0</v>
      </c>
      <c r="AE85" s="30">
        <f t="shared" si="14"/>
        <v>506.85</v>
      </c>
      <c r="AF85" s="30">
        <f t="shared" si="14"/>
        <v>244</v>
      </c>
      <c r="AG85" s="30">
        <f t="shared" si="11"/>
        <v>-262.85</v>
      </c>
      <c r="AH85" s="33">
        <f t="shared" si="12"/>
        <v>0.48140475485843937</v>
      </c>
      <c r="AI85" s="53"/>
    </row>
    <row r="86" spans="1:35" ht="11.25" customHeight="1">
      <c r="A86" s="57" t="s">
        <v>137</v>
      </c>
      <c r="B86" s="58" t="s">
        <v>138</v>
      </c>
      <c r="C86" s="28" t="s">
        <v>0</v>
      </c>
      <c r="D86" s="30">
        <v>491.6</v>
      </c>
      <c r="E86" s="70">
        <v>555</v>
      </c>
      <c r="F86" s="40">
        <v>63.39999999999998</v>
      </c>
      <c r="G86" s="39">
        <v>112.8966639544345</v>
      </c>
      <c r="H86" s="39"/>
      <c r="I86" s="42"/>
      <c r="J86" s="57" t="s">
        <v>137</v>
      </c>
      <c r="K86" s="58" t="s">
        <v>138</v>
      </c>
      <c r="L86" s="28" t="s">
        <v>0</v>
      </c>
      <c r="M86" s="30">
        <v>84.65</v>
      </c>
      <c r="N86" s="70">
        <v>97</v>
      </c>
      <c r="O86" s="40">
        <v>12.349999999999994</v>
      </c>
      <c r="P86" s="39">
        <v>114.58948611931481</v>
      </c>
      <c r="Q86" s="39"/>
      <c r="R86" s="42"/>
      <c r="S86" s="57" t="s">
        <v>137</v>
      </c>
      <c r="T86" s="58" t="s">
        <v>138</v>
      </c>
      <c r="U86" s="28" t="s">
        <v>0</v>
      </c>
      <c r="V86" s="30">
        <v>270.9</v>
      </c>
      <c r="W86" s="70">
        <v>307</v>
      </c>
      <c r="X86" s="40">
        <v>36.10000000000002</v>
      </c>
      <c r="Y86" s="39">
        <v>113.32595053525287</v>
      </c>
      <c r="Z86" s="39"/>
      <c r="AA86" s="42"/>
      <c r="AB86" s="57" t="s">
        <v>137</v>
      </c>
      <c r="AC86" s="58" t="s">
        <v>138</v>
      </c>
      <c r="AD86" s="28" t="s">
        <v>0</v>
      </c>
      <c r="AE86" s="32">
        <f t="shared" si="14"/>
        <v>847.15</v>
      </c>
      <c r="AF86" s="30">
        <f t="shared" si="14"/>
        <v>959</v>
      </c>
      <c r="AG86" s="30">
        <f t="shared" si="11"/>
        <v>111.85000000000002</v>
      </c>
      <c r="AH86" s="33">
        <f t="shared" si="12"/>
        <v>1.1320309272265834</v>
      </c>
      <c r="AI86" s="53"/>
    </row>
    <row r="87" spans="1:35" ht="22.5" customHeight="1">
      <c r="A87" s="57" t="s">
        <v>139</v>
      </c>
      <c r="B87" s="58" t="s">
        <v>140</v>
      </c>
      <c r="C87" s="28" t="s">
        <v>0</v>
      </c>
      <c r="D87" s="30">
        <v>128.9</v>
      </c>
      <c r="E87" s="70">
        <v>1107</v>
      </c>
      <c r="F87" s="40">
        <v>978.1</v>
      </c>
      <c r="G87" s="39">
        <v>858.8052754072925</v>
      </c>
      <c r="H87" s="39"/>
      <c r="I87" s="42" t="s">
        <v>222</v>
      </c>
      <c r="J87" s="57" t="s">
        <v>139</v>
      </c>
      <c r="K87" s="58" t="s">
        <v>140</v>
      </c>
      <c r="L87" s="28" t="s">
        <v>0</v>
      </c>
      <c r="M87" s="30">
        <v>22.4</v>
      </c>
      <c r="N87" s="70">
        <v>192</v>
      </c>
      <c r="O87" s="40">
        <v>169.6</v>
      </c>
      <c r="P87" s="39">
        <v>857.1428571428571</v>
      </c>
      <c r="Q87" s="39"/>
      <c r="R87" s="42" t="s">
        <v>222</v>
      </c>
      <c r="S87" s="57" t="s">
        <v>139</v>
      </c>
      <c r="T87" s="58" t="s">
        <v>140</v>
      </c>
      <c r="U87" s="28" t="s">
        <v>0</v>
      </c>
      <c r="V87" s="30">
        <v>71</v>
      </c>
      <c r="W87" s="70">
        <v>610</v>
      </c>
      <c r="X87" s="40">
        <v>539</v>
      </c>
      <c r="Y87" s="39">
        <v>859.1549295774648</v>
      </c>
      <c r="Z87" s="39"/>
      <c r="AA87" s="42" t="s">
        <v>222</v>
      </c>
      <c r="AB87" s="57" t="s">
        <v>139</v>
      </c>
      <c r="AC87" s="58" t="s">
        <v>140</v>
      </c>
      <c r="AD87" s="28" t="s">
        <v>0</v>
      </c>
      <c r="AE87" s="30">
        <f t="shared" si="14"/>
        <v>222.3</v>
      </c>
      <c r="AF87" s="30">
        <f t="shared" si="14"/>
        <v>1909</v>
      </c>
      <c r="AG87" s="30">
        <f t="shared" si="11"/>
        <v>1686.7</v>
      </c>
      <c r="AH87" s="33">
        <f t="shared" si="12"/>
        <v>8.587494376968062</v>
      </c>
      <c r="AI87" s="53"/>
    </row>
    <row r="88" spans="1:35" ht="14.25" customHeight="1">
      <c r="A88" s="60" t="s">
        <v>12</v>
      </c>
      <c r="B88" s="61" t="s">
        <v>13</v>
      </c>
      <c r="C88" s="28" t="s">
        <v>0</v>
      </c>
      <c r="D88" s="71">
        <v>708238.5499999999</v>
      </c>
      <c r="E88" s="71">
        <v>745855</v>
      </c>
      <c r="F88" s="40">
        <v>37616.45000000007</v>
      </c>
      <c r="G88" s="39">
        <v>105.31126835725055</v>
      </c>
      <c r="H88" s="39">
        <f>SUM(H11:H87)</f>
        <v>-4949.085000000003</v>
      </c>
      <c r="I88" s="42"/>
      <c r="J88" s="60" t="s">
        <v>12</v>
      </c>
      <c r="K88" s="61" t="s">
        <v>13</v>
      </c>
      <c r="L88" s="28" t="s">
        <v>0</v>
      </c>
      <c r="M88" s="71">
        <v>76026.7</v>
      </c>
      <c r="N88" s="71">
        <v>69139</v>
      </c>
      <c r="O88" s="40">
        <v>-6887.699999999997</v>
      </c>
      <c r="P88" s="39">
        <v>90.94041961574027</v>
      </c>
      <c r="Q88" s="39">
        <f>SUM(Q11:Q87)</f>
        <v>6869.8674999999985</v>
      </c>
      <c r="R88" s="36"/>
      <c r="S88" s="60" t="s">
        <v>12</v>
      </c>
      <c r="T88" s="61" t="s">
        <v>13</v>
      </c>
      <c r="U88" s="28" t="s">
        <v>0</v>
      </c>
      <c r="V88" s="71">
        <v>388382.95</v>
      </c>
      <c r="W88" s="71">
        <v>393965</v>
      </c>
      <c r="X88" s="40">
        <v>5582.049999999988</v>
      </c>
      <c r="Y88" s="39">
        <v>101.43725413280886</v>
      </c>
      <c r="Z88" s="39">
        <f>SUM(Z11:Z87)</f>
        <v>20421.1325</v>
      </c>
      <c r="AA88" s="36"/>
      <c r="AB88" s="60" t="s">
        <v>12</v>
      </c>
      <c r="AC88" s="61" t="s">
        <v>13</v>
      </c>
      <c r="AD88" s="28" t="s">
        <v>0</v>
      </c>
      <c r="AE88" s="71">
        <f>AE8+AE46+2</f>
        <v>1172649.7</v>
      </c>
      <c r="AF88" s="71">
        <f>AF8+AF46</f>
        <v>1208959</v>
      </c>
      <c r="AG88" s="30">
        <f t="shared" si="11"/>
        <v>36309.30000000005</v>
      </c>
      <c r="AH88" s="33">
        <f t="shared" si="12"/>
        <v>1.0309634667539676</v>
      </c>
      <c r="AI88" s="53"/>
    </row>
    <row r="89" spans="1:35" ht="11.25">
      <c r="A89" s="60" t="s">
        <v>14</v>
      </c>
      <c r="B89" s="61" t="s">
        <v>21</v>
      </c>
      <c r="C89" s="28" t="s">
        <v>0</v>
      </c>
      <c r="D89" s="71">
        <v>188613</v>
      </c>
      <c r="E89" s="71">
        <v>273616</v>
      </c>
      <c r="F89" s="40">
        <v>85003</v>
      </c>
      <c r="G89" s="39">
        <v>145.06741316876355</v>
      </c>
      <c r="H89" s="39"/>
      <c r="I89" s="79"/>
      <c r="J89" s="60" t="s">
        <v>14</v>
      </c>
      <c r="K89" s="61" t="s">
        <v>21</v>
      </c>
      <c r="L89" s="28" t="s">
        <v>0</v>
      </c>
      <c r="M89" s="71">
        <v>13652.900000000003</v>
      </c>
      <c r="N89" s="71">
        <v>7861</v>
      </c>
      <c r="O89" s="40">
        <v>-5791.900000000003</v>
      </c>
      <c r="P89" s="39">
        <v>57.57751100498793</v>
      </c>
      <c r="Q89" s="39"/>
      <c r="R89" s="42"/>
      <c r="S89" s="60" t="s">
        <v>14</v>
      </c>
      <c r="T89" s="61" t="s">
        <v>21</v>
      </c>
      <c r="U89" s="28" t="s">
        <v>0</v>
      </c>
      <c r="V89" s="30">
        <v>56663</v>
      </c>
      <c r="W89" s="71">
        <v>45280</v>
      </c>
      <c r="X89" s="40">
        <v>-11383</v>
      </c>
      <c r="Y89" s="39">
        <v>79.91105306813971</v>
      </c>
      <c r="Z89" s="39"/>
      <c r="AA89" s="79"/>
      <c r="AB89" s="60" t="s">
        <v>14</v>
      </c>
      <c r="AC89" s="61" t="s">
        <v>21</v>
      </c>
      <c r="AD89" s="28" t="s">
        <v>0</v>
      </c>
      <c r="AE89" s="71">
        <f>AE92-AE88</f>
        <v>258927.30000000005</v>
      </c>
      <c r="AF89" s="71">
        <f>AF92-AF88-0.5</f>
        <v>326756.5</v>
      </c>
      <c r="AG89" s="30">
        <f t="shared" si="11"/>
        <v>67829.19999999995</v>
      </c>
      <c r="AH89" s="33">
        <f t="shared" si="12"/>
        <v>1.2619623346012565</v>
      </c>
      <c r="AI89" s="53"/>
    </row>
    <row r="90" spans="1:35" ht="22.5" customHeight="1">
      <c r="A90" s="60" t="s">
        <v>15</v>
      </c>
      <c r="B90" s="61" t="s">
        <v>141</v>
      </c>
      <c r="C90" s="28" t="s">
        <v>0</v>
      </c>
      <c r="D90" s="71">
        <v>676913</v>
      </c>
      <c r="E90" s="73">
        <v>297635.22654961154</v>
      </c>
      <c r="F90" s="40">
        <v>-379277.77345038846</v>
      </c>
      <c r="G90" s="39">
        <v>43.96949483162704</v>
      </c>
      <c r="H90" s="39"/>
      <c r="I90" s="36"/>
      <c r="J90" s="60" t="s">
        <v>15</v>
      </c>
      <c r="K90" s="61" t="s">
        <v>141</v>
      </c>
      <c r="L90" s="28" t="s">
        <v>0</v>
      </c>
      <c r="M90" s="71">
        <v>3913.5</v>
      </c>
      <c r="N90" s="73">
        <v>20879.38855220114</v>
      </c>
      <c r="O90" s="40">
        <v>16965.88855220114</v>
      </c>
      <c r="P90" s="39">
        <v>533.5221298633229</v>
      </c>
      <c r="Q90" s="39"/>
      <c r="R90" s="36"/>
      <c r="S90" s="60" t="s">
        <v>15</v>
      </c>
      <c r="T90" s="61" t="s">
        <v>141</v>
      </c>
      <c r="U90" s="28" t="s">
        <v>0</v>
      </c>
      <c r="V90" s="30">
        <v>180742.5</v>
      </c>
      <c r="W90" s="73">
        <v>150792.1353168121</v>
      </c>
      <c r="X90" s="40">
        <v>-29950.364683187887</v>
      </c>
      <c r="Y90" s="39">
        <v>83.42926280028887</v>
      </c>
      <c r="Z90" s="39"/>
      <c r="AA90" s="36"/>
      <c r="AB90" s="60" t="s">
        <v>15</v>
      </c>
      <c r="AC90" s="61" t="s">
        <v>141</v>
      </c>
      <c r="AD90" s="28" t="s">
        <v>0</v>
      </c>
      <c r="AE90" s="71"/>
      <c r="AF90" s="71"/>
      <c r="AG90" s="30"/>
      <c r="AH90" s="33"/>
      <c r="AI90" s="53"/>
    </row>
    <row r="91" spans="1:35" ht="36.75" customHeight="1" hidden="1">
      <c r="A91" s="60" t="s">
        <v>15</v>
      </c>
      <c r="B91" s="61" t="s">
        <v>165</v>
      </c>
      <c r="C91" s="28" t="s">
        <v>0</v>
      </c>
      <c r="D91" s="71">
        <v>0</v>
      </c>
      <c r="E91" s="73"/>
      <c r="F91" s="40">
        <v>0</v>
      </c>
      <c r="G91" s="39" t="e">
        <v>#DIV/0!</v>
      </c>
      <c r="H91" s="39"/>
      <c r="I91" s="36"/>
      <c r="J91" s="60"/>
      <c r="K91" s="61" t="s">
        <v>165</v>
      </c>
      <c r="L91" s="28" t="s">
        <v>0</v>
      </c>
      <c r="M91" s="30">
        <v>0</v>
      </c>
      <c r="N91" s="73"/>
      <c r="O91" s="40"/>
      <c r="P91" s="39"/>
      <c r="Q91" s="39"/>
      <c r="R91" s="36"/>
      <c r="S91" s="60"/>
      <c r="T91" s="61" t="s">
        <v>165</v>
      </c>
      <c r="U91" s="28" t="s">
        <v>0</v>
      </c>
      <c r="V91" s="30"/>
      <c r="W91" s="73"/>
      <c r="X91" s="40"/>
      <c r="Y91" s="39"/>
      <c r="Z91" s="39"/>
      <c r="AA91" s="36"/>
      <c r="AB91" s="60"/>
      <c r="AC91" s="61"/>
      <c r="AD91" s="28" t="s">
        <v>0</v>
      </c>
      <c r="AE91" s="71"/>
      <c r="AF91" s="71"/>
      <c r="AG91" s="30"/>
      <c r="AH91" s="33"/>
      <c r="AI91" s="53"/>
    </row>
    <row r="92" spans="1:35" ht="14.25" customHeight="1">
      <c r="A92" s="60" t="s">
        <v>17</v>
      </c>
      <c r="B92" s="61" t="s">
        <v>16</v>
      </c>
      <c r="C92" s="28" t="s">
        <v>0</v>
      </c>
      <c r="D92" s="71">
        <v>896852</v>
      </c>
      <c r="E92" s="71">
        <v>1019471</v>
      </c>
      <c r="F92" s="40">
        <v>122619</v>
      </c>
      <c r="G92" s="39">
        <v>113.67215549499805</v>
      </c>
      <c r="H92" s="39"/>
      <c r="I92" s="79"/>
      <c r="J92" s="60" t="s">
        <v>17</v>
      </c>
      <c r="K92" s="61" t="s">
        <v>16</v>
      </c>
      <c r="L92" s="28" t="s">
        <v>0</v>
      </c>
      <c r="M92" s="71">
        <v>89679</v>
      </c>
      <c r="N92" s="71">
        <v>77000</v>
      </c>
      <c r="O92" s="40">
        <v>-12679</v>
      </c>
      <c r="P92" s="39">
        <v>85.86179596115032</v>
      </c>
      <c r="Q92" s="39"/>
      <c r="R92" s="36"/>
      <c r="S92" s="60" t="s">
        <v>17</v>
      </c>
      <c r="T92" s="61" t="s">
        <v>16</v>
      </c>
      <c r="U92" s="28" t="s">
        <v>0</v>
      </c>
      <c r="V92" s="30">
        <v>445046</v>
      </c>
      <c r="W92" s="71">
        <v>439245</v>
      </c>
      <c r="X92" s="40">
        <v>-5801</v>
      </c>
      <c r="Y92" s="39">
        <v>98.69653923414658</v>
      </c>
      <c r="Z92" s="39"/>
      <c r="AA92" s="36"/>
      <c r="AB92" s="60" t="s">
        <v>17</v>
      </c>
      <c r="AC92" s="61" t="s">
        <v>16</v>
      </c>
      <c r="AD92" s="28" t="s">
        <v>0</v>
      </c>
      <c r="AE92" s="71">
        <f>D92+M92+V92</f>
        <v>1431577</v>
      </c>
      <c r="AF92" s="71">
        <f>E92+N92+W92</f>
        <v>1535716</v>
      </c>
      <c r="AG92" s="30">
        <f t="shared" si="11"/>
        <v>104139</v>
      </c>
      <c r="AH92" s="33">
        <f t="shared" si="12"/>
        <v>1.0727442533653446</v>
      </c>
      <c r="AI92" s="53"/>
    </row>
    <row r="93" spans="1:35" ht="14.25" customHeight="1">
      <c r="A93" s="63" t="s">
        <v>41</v>
      </c>
      <c r="B93" s="64" t="s">
        <v>18</v>
      </c>
      <c r="C93" s="28" t="s">
        <v>25</v>
      </c>
      <c r="D93" s="30">
        <v>7765</v>
      </c>
      <c r="E93" s="30">
        <v>8656</v>
      </c>
      <c r="F93" s="40">
        <v>891</v>
      </c>
      <c r="G93" s="39">
        <v>111.47456535737284</v>
      </c>
      <c r="H93" s="39"/>
      <c r="I93" s="36"/>
      <c r="J93" s="63" t="s">
        <v>41</v>
      </c>
      <c r="K93" s="64" t="s">
        <v>18</v>
      </c>
      <c r="L93" s="28" t="s">
        <v>25</v>
      </c>
      <c r="M93" s="30">
        <v>4541</v>
      </c>
      <c r="N93" s="30">
        <v>3898</v>
      </c>
      <c r="O93" s="40">
        <v>-643</v>
      </c>
      <c r="P93" s="39">
        <v>85.84012332085443</v>
      </c>
      <c r="Q93" s="39"/>
      <c r="R93" s="36"/>
      <c r="S93" s="63" t="s">
        <v>41</v>
      </c>
      <c r="T93" s="64" t="s">
        <v>18</v>
      </c>
      <c r="U93" s="28" t="s">
        <v>25</v>
      </c>
      <c r="V93" s="30">
        <v>4938</v>
      </c>
      <c r="W93" s="30">
        <v>4803</v>
      </c>
      <c r="X93" s="40">
        <v>-135</v>
      </c>
      <c r="Y93" s="39">
        <v>97.26609963547995</v>
      </c>
      <c r="Z93" s="39"/>
      <c r="AA93" s="36"/>
      <c r="AB93" s="63" t="s">
        <v>41</v>
      </c>
      <c r="AC93" s="64" t="s">
        <v>18</v>
      </c>
      <c r="AD93" s="28" t="s">
        <v>25</v>
      </c>
      <c r="AE93" s="30"/>
      <c r="AF93" s="30"/>
      <c r="AG93" s="30"/>
      <c r="AH93" s="30"/>
      <c r="AI93" s="53"/>
    </row>
    <row r="94" spans="1:35" ht="14.25" customHeight="1">
      <c r="A94" s="92" t="s">
        <v>42</v>
      </c>
      <c r="B94" s="93" t="s">
        <v>142</v>
      </c>
      <c r="C94" s="28" t="s">
        <v>1</v>
      </c>
      <c r="D94" s="32">
        <v>19.2</v>
      </c>
      <c r="E94" s="35">
        <v>17.2</v>
      </c>
      <c r="F94" s="41">
        <v>-2</v>
      </c>
      <c r="G94" s="39">
        <v>89.58333333333334</v>
      </c>
      <c r="H94" s="39"/>
      <c r="I94" s="36"/>
      <c r="J94" s="92" t="s">
        <v>42</v>
      </c>
      <c r="K94" s="93" t="s">
        <v>142</v>
      </c>
      <c r="L94" s="28" t="s">
        <v>1</v>
      </c>
      <c r="M94" s="32">
        <v>7.2</v>
      </c>
      <c r="N94" s="35">
        <v>6.1</v>
      </c>
      <c r="O94" s="41">
        <v>-1.1000000000000005</v>
      </c>
      <c r="P94" s="39">
        <v>84.72222222222221</v>
      </c>
      <c r="Q94" s="39"/>
      <c r="R94" s="36"/>
      <c r="S94" s="92" t="s">
        <v>42</v>
      </c>
      <c r="T94" s="93" t="s">
        <v>142</v>
      </c>
      <c r="U94" s="28" t="s">
        <v>1</v>
      </c>
      <c r="V94" s="32"/>
      <c r="W94" s="48"/>
      <c r="X94" s="40"/>
      <c r="Y94" s="39"/>
      <c r="Z94" s="39"/>
      <c r="AA94" s="36"/>
      <c r="AB94" s="92" t="s">
        <v>42</v>
      </c>
      <c r="AC94" s="93" t="s">
        <v>142</v>
      </c>
      <c r="AD94" s="28" t="s">
        <v>1</v>
      </c>
      <c r="AE94" s="30"/>
      <c r="AF94" s="30"/>
      <c r="AG94" s="30"/>
      <c r="AH94" s="30"/>
      <c r="AI94" s="53"/>
    </row>
    <row r="95" spans="1:35" ht="14.25" customHeight="1">
      <c r="A95" s="92"/>
      <c r="B95" s="93"/>
      <c r="C95" s="28" t="s">
        <v>25</v>
      </c>
      <c r="D95" s="30">
        <v>1919</v>
      </c>
      <c r="E95" s="30">
        <v>1778</v>
      </c>
      <c r="F95" s="40">
        <v>-141</v>
      </c>
      <c r="G95" s="39">
        <v>92.65242313705055</v>
      </c>
      <c r="H95" s="39"/>
      <c r="I95" s="36"/>
      <c r="J95" s="92"/>
      <c r="K95" s="93"/>
      <c r="L95" s="28" t="s">
        <v>25</v>
      </c>
      <c r="M95" s="30">
        <v>354</v>
      </c>
      <c r="N95" s="30">
        <v>253</v>
      </c>
      <c r="O95" s="40">
        <v>-101</v>
      </c>
      <c r="P95" s="39">
        <v>71.46892655367232</v>
      </c>
      <c r="Q95" s="39"/>
      <c r="R95" s="36"/>
      <c r="S95" s="92"/>
      <c r="T95" s="93"/>
      <c r="U95" s="28" t="s">
        <v>25</v>
      </c>
      <c r="V95" s="32"/>
      <c r="W95" s="48"/>
      <c r="X95" s="40"/>
      <c r="Y95" s="39"/>
      <c r="Z95" s="39"/>
      <c r="AA95" s="36"/>
      <c r="AB95" s="92"/>
      <c r="AC95" s="93"/>
      <c r="AD95" s="28" t="s">
        <v>25</v>
      </c>
      <c r="AE95" s="30"/>
      <c r="AF95" s="30"/>
      <c r="AG95" s="30"/>
      <c r="AH95" s="30"/>
      <c r="AI95" s="53"/>
    </row>
    <row r="96" spans="1:35" ht="14.25" customHeight="1">
      <c r="A96" s="63" t="s">
        <v>143</v>
      </c>
      <c r="B96" s="64" t="s">
        <v>144</v>
      </c>
      <c r="C96" s="28" t="s">
        <v>148</v>
      </c>
      <c r="D96" s="66">
        <v>115.49929169349646</v>
      </c>
      <c r="E96" s="66">
        <v>117.77622458410352</v>
      </c>
      <c r="F96" s="41">
        <v>2.276932890607057</v>
      </c>
      <c r="G96" s="39">
        <v>101.97138255760858</v>
      </c>
      <c r="H96" s="39"/>
      <c r="I96" s="36"/>
      <c r="J96" s="63" t="s">
        <v>143</v>
      </c>
      <c r="K96" s="64" t="s">
        <v>144</v>
      </c>
      <c r="L96" s="28" t="s">
        <v>148</v>
      </c>
      <c r="M96" s="66">
        <v>19.7487337590839</v>
      </c>
      <c r="N96" s="66">
        <v>19.753719856336584</v>
      </c>
      <c r="O96" s="41">
        <v>0.004986097252682953</v>
      </c>
      <c r="P96" s="39">
        <v>100.02524768075519</v>
      </c>
      <c r="Q96" s="39"/>
      <c r="R96" s="36"/>
      <c r="S96" s="63" t="s">
        <v>143</v>
      </c>
      <c r="T96" s="64" t="s">
        <v>144</v>
      </c>
      <c r="U96" s="28" t="s">
        <v>148</v>
      </c>
      <c r="V96" s="66">
        <v>90.12677197245849</v>
      </c>
      <c r="W96" s="66">
        <v>91.4522173641474</v>
      </c>
      <c r="X96" s="41">
        <v>1.3254453916889162</v>
      </c>
      <c r="Y96" s="39">
        <v>101.47064558363851</v>
      </c>
      <c r="Z96" s="39"/>
      <c r="AA96" s="36"/>
      <c r="AB96" s="63" t="s">
        <v>143</v>
      </c>
      <c r="AC96" s="64" t="s">
        <v>144</v>
      </c>
      <c r="AD96" s="28" t="s">
        <v>148</v>
      </c>
      <c r="AE96" s="30"/>
      <c r="AF96" s="30"/>
      <c r="AG96" s="30"/>
      <c r="AH96" s="30"/>
      <c r="AI96" s="53"/>
    </row>
    <row r="97" spans="1:35" ht="10.5" customHeight="1">
      <c r="A97" s="19"/>
      <c r="B97" s="49"/>
      <c r="C97" s="21"/>
      <c r="D97" s="50"/>
      <c r="E97" s="50"/>
      <c r="F97" s="51"/>
      <c r="G97" s="52"/>
      <c r="H97" s="52"/>
      <c r="I97" s="53"/>
      <c r="J97" s="19"/>
      <c r="K97" s="49"/>
      <c r="L97" s="21"/>
      <c r="M97" s="50"/>
      <c r="N97" s="50"/>
      <c r="O97" s="51"/>
      <c r="P97" s="52"/>
      <c r="Q97" s="52"/>
      <c r="R97" s="53"/>
      <c r="S97" s="21"/>
      <c r="T97" s="49"/>
      <c r="U97" s="21"/>
      <c r="V97" s="50"/>
      <c r="W97" s="50"/>
      <c r="X97" s="51"/>
      <c r="Y97" s="52"/>
      <c r="Z97" s="52"/>
      <c r="AA97" s="53"/>
      <c r="AB97" s="19"/>
      <c r="AC97" s="49"/>
      <c r="AD97" s="21"/>
      <c r="AE97" s="50"/>
      <c r="AF97" s="50"/>
      <c r="AG97" s="51"/>
      <c r="AH97" s="52"/>
      <c r="AI97" s="53"/>
    </row>
    <row r="98" spans="1:34" ht="15" customHeight="1">
      <c r="A98" s="90" t="s">
        <v>158</v>
      </c>
      <c r="B98" s="90"/>
      <c r="C98" s="13"/>
      <c r="D98" s="90" t="s">
        <v>183</v>
      </c>
      <c r="E98" s="90"/>
      <c r="F98" s="90"/>
      <c r="G98" s="20"/>
      <c r="H98" s="20"/>
      <c r="I98" s="16"/>
      <c r="J98" s="90" t="s">
        <v>158</v>
      </c>
      <c r="K98" s="90"/>
      <c r="L98" s="13"/>
      <c r="M98" s="90" t="s">
        <v>183</v>
      </c>
      <c r="N98" s="90"/>
      <c r="O98" s="90"/>
      <c r="P98" s="20"/>
      <c r="Q98" s="20"/>
      <c r="R98" s="16"/>
      <c r="S98" s="90" t="s">
        <v>158</v>
      </c>
      <c r="T98" s="90"/>
      <c r="U98" s="13"/>
      <c r="V98" s="90" t="s">
        <v>183</v>
      </c>
      <c r="W98" s="90"/>
      <c r="X98" s="90"/>
      <c r="Y98" s="20"/>
      <c r="Z98" s="20"/>
      <c r="AA98" s="16"/>
      <c r="AB98" s="90" t="s">
        <v>23</v>
      </c>
      <c r="AC98" s="90"/>
      <c r="AD98" s="13"/>
      <c r="AE98" s="9"/>
      <c r="AF98" s="16"/>
      <c r="AG98" s="91" t="s">
        <v>167</v>
      </c>
      <c r="AH98" s="91"/>
    </row>
    <row r="99" spans="1:34" ht="11.25">
      <c r="A99" s="90" t="s">
        <v>159</v>
      </c>
      <c r="B99" s="90"/>
      <c r="C99" s="9"/>
      <c r="D99" s="84" t="s">
        <v>160</v>
      </c>
      <c r="E99" s="84"/>
      <c r="F99" s="84"/>
      <c r="G99" s="84"/>
      <c r="H99" s="9"/>
      <c r="I99" s="16"/>
      <c r="J99" s="90" t="s">
        <v>159</v>
      </c>
      <c r="K99" s="90"/>
      <c r="L99" s="9"/>
      <c r="M99" s="84" t="s">
        <v>160</v>
      </c>
      <c r="N99" s="85"/>
      <c r="O99" s="85"/>
      <c r="P99" s="85"/>
      <c r="Q99" s="9"/>
      <c r="R99" s="16"/>
      <c r="S99" s="90" t="s">
        <v>159</v>
      </c>
      <c r="T99" s="90"/>
      <c r="U99" s="9"/>
      <c r="V99" s="84" t="s">
        <v>160</v>
      </c>
      <c r="W99" s="85"/>
      <c r="X99" s="85"/>
      <c r="Y99" s="85"/>
      <c r="Z99" s="9"/>
      <c r="AA99" s="16"/>
      <c r="AB99" s="90" t="s">
        <v>147</v>
      </c>
      <c r="AC99" s="90"/>
      <c r="AD99" s="9"/>
      <c r="AE99" s="9"/>
      <c r="AF99" s="16"/>
      <c r="AG99" s="91" t="s">
        <v>44</v>
      </c>
      <c r="AH99" s="91"/>
    </row>
    <row r="100" spans="1:34" ht="16.5" customHeight="1">
      <c r="A100" s="90" t="s">
        <v>161</v>
      </c>
      <c r="B100" s="90"/>
      <c r="C100" s="9"/>
      <c r="D100" s="9" t="s">
        <v>162</v>
      </c>
      <c r="E100" s="16"/>
      <c r="F100" s="91"/>
      <c r="G100" s="91"/>
      <c r="H100" s="16"/>
      <c r="I100" s="16"/>
      <c r="J100" s="90" t="s">
        <v>161</v>
      </c>
      <c r="K100" s="90"/>
      <c r="L100" s="9"/>
      <c r="M100" s="9" t="s">
        <v>162</v>
      </c>
      <c r="N100" s="16"/>
      <c r="O100" s="91"/>
      <c r="P100" s="91"/>
      <c r="Q100" s="16"/>
      <c r="R100" s="16"/>
      <c r="S100" s="90" t="s">
        <v>161</v>
      </c>
      <c r="T100" s="90"/>
      <c r="U100" s="9"/>
      <c r="V100" s="9" t="s">
        <v>162</v>
      </c>
      <c r="W100" s="16"/>
      <c r="X100" s="91"/>
      <c r="Y100" s="91"/>
      <c r="Z100" s="16"/>
      <c r="AA100" s="16"/>
      <c r="AB100" s="90" t="s">
        <v>152</v>
      </c>
      <c r="AC100" s="90"/>
      <c r="AD100" s="9"/>
      <c r="AE100" s="9"/>
      <c r="AF100" s="16"/>
      <c r="AG100" s="91" t="s">
        <v>43</v>
      </c>
      <c r="AH100" s="91"/>
    </row>
    <row r="101" spans="1:29" ht="18" customHeight="1">
      <c r="A101" s="89" t="s">
        <v>163</v>
      </c>
      <c r="B101" s="89"/>
      <c r="D101" s="1" t="s">
        <v>164</v>
      </c>
      <c r="E101" s="6"/>
      <c r="F101" s="6"/>
      <c r="I101" s="6"/>
      <c r="J101" s="89" t="s">
        <v>163</v>
      </c>
      <c r="K101" s="89"/>
      <c r="M101" s="1" t="s">
        <v>164</v>
      </c>
      <c r="S101" s="89" t="s">
        <v>163</v>
      </c>
      <c r="T101" s="89"/>
      <c r="V101" s="1" t="s">
        <v>164</v>
      </c>
      <c r="AB101" s="8"/>
      <c r="AC101" s="10"/>
    </row>
    <row r="102" spans="10:29" ht="20.25" customHeight="1">
      <c r="J102" s="8"/>
      <c r="K102" s="10"/>
      <c r="S102" s="8"/>
      <c r="T102" s="10"/>
      <c r="AB102" s="8"/>
      <c r="AC102" s="10"/>
    </row>
    <row r="103" spans="2:29" ht="20.25" customHeight="1">
      <c r="B103" s="81"/>
      <c r="D103" s="6"/>
      <c r="J103" s="8"/>
      <c r="K103" s="10"/>
      <c r="M103" s="6"/>
      <c r="S103" s="8"/>
      <c r="T103" s="10"/>
      <c r="V103" s="6"/>
      <c r="AB103" s="8"/>
      <c r="AC103" s="10"/>
    </row>
    <row r="104" spans="4:29" ht="20.25" customHeight="1">
      <c r="D104" s="6"/>
      <c r="J104" s="8"/>
      <c r="K104" s="10"/>
      <c r="M104" s="6"/>
      <c r="S104" s="8"/>
      <c r="T104" s="10"/>
      <c r="V104" s="6"/>
      <c r="AB104" s="8"/>
      <c r="AC104" s="10"/>
    </row>
    <row r="105" spans="10:29" ht="20.25" customHeight="1">
      <c r="J105" s="8"/>
      <c r="K105" s="10"/>
      <c r="S105" s="8"/>
      <c r="T105" s="10"/>
      <c r="AB105" s="8"/>
      <c r="AC105" s="10"/>
    </row>
    <row r="106" spans="10:29" ht="20.25" customHeight="1">
      <c r="J106" s="8"/>
      <c r="K106" s="10"/>
      <c r="S106" s="8"/>
      <c r="T106" s="10"/>
      <c r="AB106" s="8"/>
      <c r="AC106" s="10"/>
    </row>
    <row r="107" spans="10:29" ht="20.25" customHeight="1">
      <c r="J107" s="8"/>
      <c r="K107" s="10"/>
      <c r="S107" s="8"/>
      <c r="T107" s="10"/>
      <c r="AB107" s="8"/>
      <c r="AC107" s="10"/>
    </row>
    <row r="108" spans="10:29" ht="20.25" customHeight="1">
      <c r="J108" s="8"/>
      <c r="K108" s="10"/>
      <c r="S108" s="8"/>
      <c r="T108" s="10"/>
      <c r="AB108" s="8"/>
      <c r="AC108" s="10"/>
    </row>
    <row r="109" spans="1:71" s="15" customFormat="1" ht="20.25" customHeight="1">
      <c r="A109" s="8"/>
      <c r="B109" s="10"/>
      <c r="C109" s="1"/>
      <c r="D109" s="1"/>
      <c r="E109" s="1"/>
      <c r="F109" s="1"/>
      <c r="G109" s="24"/>
      <c r="H109" s="24"/>
      <c r="I109" s="1"/>
      <c r="J109" s="8"/>
      <c r="K109" s="10"/>
      <c r="M109" s="1"/>
      <c r="N109" s="6"/>
      <c r="O109" s="6"/>
      <c r="P109" s="24"/>
      <c r="Q109" s="24"/>
      <c r="R109" s="6"/>
      <c r="S109" s="8"/>
      <c r="T109" s="10"/>
      <c r="V109" s="1"/>
      <c r="W109" s="6"/>
      <c r="X109" s="6"/>
      <c r="Y109" s="24"/>
      <c r="Z109" s="24"/>
      <c r="AA109" s="6"/>
      <c r="AB109" s="8"/>
      <c r="AC109" s="10"/>
      <c r="AE109" s="1"/>
      <c r="AF109" s="1"/>
      <c r="AG109" s="1"/>
      <c r="AH109" s="24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s="15" customFormat="1" ht="20.25" customHeight="1">
      <c r="A110" s="8"/>
      <c r="B110" s="10"/>
      <c r="C110" s="1"/>
      <c r="D110" s="1"/>
      <c r="E110" s="1"/>
      <c r="F110" s="1"/>
      <c r="G110" s="24"/>
      <c r="H110" s="24"/>
      <c r="I110" s="1"/>
      <c r="J110" s="8"/>
      <c r="K110" s="10"/>
      <c r="M110" s="1"/>
      <c r="N110" s="6"/>
      <c r="O110" s="6"/>
      <c r="P110" s="24"/>
      <c r="Q110" s="24"/>
      <c r="R110" s="6"/>
      <c r="S110" s="8"/>
      <c r="T110" s="10"/>
      <c r="V110" s="1"/>
      <c r="W110" s="6"/>
      <c r="X110" s="6"/>
      <c r="Y110" s="24"/>
      <c r="Z110" s="24"/>
      <c r="AA110" s="6"/>
      <c r="AB110" s="8"/>
      <c r="AC110" s="10"/>
      <c r="AE110" s="1"/>
      <c r="AF110" s="1"/>
      <c r="AG110" s="1"/>
      <c r="AH110" s="24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s="15" customFormat="1" ht="20.25" customHeight="1">
      <c r="A111" s="8"/>
      <c r="B111" s="10"/>
      <c r="C111" s="1"/>
      <c r="D111" s="1"/>
      <c r="E111" s="1"/>
      <c r="F111" s="1"/>
      <c r="G111" s="24"/>
      <c r="H111" s="24"/>
      <c r="I111" s="1"/>
      <c r="J111" s="8"/>
      <c r="K111" s="10"/>
      <c r="M111" s="1"/>
      <c r="N111" s="6"/>
      <c r="O111" s="6"/>
      <c r="P111" s="24"/>
      <c r="Q111" s="24"/>
      <c r="R111" s="6"/>
      <c r="S111" s="8"/>
      <c r="T111" s="10"/>
      <c r="V111" s="1"/>
      <c r="W111" s="6"/>
      <c r="X111" s="6"/>
      <c r="Y111" s="24"/>
      <c r="Z111" s="24"/>
      <c r="AA111" s="6"/>
      <c r="AB111" s="8"/>
      <c r="AC111" s="10"/>
      <c r="AE111" s="1"/>
      <c r="AF111" s="1"/>
      <c r="AG111" s="1"/>
      <c r="AH111" s="24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s="15" customFormat="1" ht="20.25" customHeight="1">
      <c r="A112" s="8"/>
      <c r="B112" s="10"/>
      <c r="C112" s="1"/>
      <c r="D112" s="1"/>
      <c r="E112" s="1"/>
      <c r="F112" s="1"/>
      <c r="G112" s="24"/>
      <c r="H112" s="24"/>
      <c r="I112" s="1"/>
      <c r="J112" s="8"/>
      <c r="K112" s="10"/>
      <c r="M112" s="1"/>
      <c r="N112" s="6"/>
      <c r="O112" s="6"/>
      <c r="P112" s="24"/>
      <c r="Q112" s="24"/>
      <c r="R112" s="6"/>
      <c r="S112" s="8"/>
      <c r="T112" s="10"/>
      <c r="V112" s="1"/>
      <c r="W112" s="6"/>
      <c r="X112" s="6"/>
      <c r="Y112" s="24"/>
      <c r="Z112" s="24"/>
      <c r="AA112" s="6"/>
      <c r="AB112" s="8"/>
      <c r="AC112" s="10"/>
      <c r="AE112" s="1"/>
      <c r="AF112" s="1"/>
      <c r="AG112" s="1"/>
      <c r="AH112" s="24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s="15" customFormat="1" ht="20.25" customHeight="1">
      <c r="A113" s="8"/>
      <c r="B113" s="10"/>
      <c r="C113" s="1"/>
      <c r="D113" s="1"/>
      <c r="E113" s="1"/>
      <c r="F113" s="1"/>
      <c r="G113" s="24"/>
      <c r="H113" s="24"/>
      <c r="I113" s="1"/>
      <c r="J113" s="8"/>
      <c r="K113" s="10"/>
      <c r="M113" s="1"/>
      <c r="N113" s="6"/>
      <c r="O113" s="6"/>
      <c r="P113" s="24"/>
      <c r="Q113" s="24"/>
      <c r="R113" s="6"/>
      <c r="S113" s="8"/>
      <c r="T113" s="10"/>
      <c r="V113" s="1"/>
      <c r="W113" s="6"/>
      <c r="X113" s="6"/>
      <c r="Y113" s="24"/>
      <c r="Z113" s="24"/>
      <c r="AA113" s="6"/>
      <c r="AB113" s="8"/>
      <c r="AC113" s="10"/>
      <c r="AE113" s="1"/>
      <c r="AF113" s="1"/>
      <c r="AG113" s="1"/>
      <c r="AH113" s="24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s="15" customFormat="1" ht="20.25" customHeight="1">
      <c r="A114" s="8"/>
      <c r="B114" s="10"/>
      <c r="C114" s="1"/>
      <c r="D114" s="1"/>
      <c r="E114" s="1"/>
      <c r="F114" s="1"/>
      <c r="G114" s="24"/>
      <c r="H114" s="24"/>
      <c r="I114" s="1"/>
      <c r="J114" s="8"/>
      <c r="K114" s="10"/>
      <c r="M114" s="1"/>
      <c r="N114" s="6"/>
      <c r="O114" s="6"/>
      <c r="P114" s="24"/>
      <c r="Q114" s="24"/>
      <c r="R114" s="6"/>
      <c r="S114" s="8"/>
      <c r="T114" s="10"/>
      <c r="V114" s="1"/>
      <c r="W114" s="6"/>
      <c r="X114" s="6"/>
      <c r="Y114" s="24"/>
      <c r="Z114" s="24"/>
      <c r="AA114" s="6"/>
      <c r="AB114" s="8"/>
      <c r="AC114" s="10"/>
      <c r="AE114" s="1"/>
      <c r="AF114" s="1"/>
      <c r="AG114" s="1"/>
      <c r="AH114" s="24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s="15" customFormat="1" ht="20.25" customHeight="1">
      <c r="A115" s="8"/>
      <c r="B115" s="10"/>
      <c r="C115" s="1"/>
      <c r="D115" s="1"/>
      <c r="E115" s="1"/>
      <c r="F115" s="1"/>
      <c r="G115" s="24"/>
      <c r="H115" s="24"/>
      <c r="I115" s="1"/>
      <c r="J115" s="8"/>
      <c r="K115" s="10"/>
      <c r="M115" s="1"/>
      <c r="N115" s="6"/>
      <c r="O115" s="6"/>
      <c r="P115" s="24"/>
      <c r="Q115" s="24"/>
      <c r="R115" s="6"/>
      <c r="S115" s="8"/>
      <c r="T115" s="10"/>
      <c r="V115" s="1"/>
      <c r="W115" s="6"/>
      <c r="X115" s="6"/>
      <c r="Y115" s="24"/>
      <c r="Z115" s="24"/>
      <c r="AA115" s="6"/>
      <c r="AB115" s="8"/>
      <c r="AC115" s="10"/>
      <c r="AE115" s="1"/>
      <c r="AF115" s="1"/>
      <c r="AG115" s="1"/>
      <c r="AH115" s="24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</sheetData>
  <sheetProtection/>
  <mergeCells count="42">
    <mergeCell ref="B1:I1"/>
    <mergeCell ref="AB1:AH1"/>
    <mergeCell ref="AJ1:AP1"/>
    <mergeCell ref="K2:R2"/>
    <mergeCell ref="T94:T95"/>
    <mergeCell ref="AG98:AH98"/>
    <mergeCell ref="V98:X98"/>
    <mergeCell ref="M98:O98"/>
    <mergeCell ref="S98:T98"/>
    <mergeCell ref="BM1:BY1"/>
    <mergeCell ref="K1:R1"/>
    <mergeCell ref="S1:AA1"/>
    <mergeCell ref="AX1:BK1"/>
    <mergeCell ref="AB98:AC98"/>
    <mergeCell ref="AB94:AB95"/>
    <mergeCell ref="AC94:AC95"/>
    <mergeCell ref="T2:U2"/>
    <mergeCell ref="AC2:AD2"/>
    <mergeCell ref="S94:S95"/>
    <mergeCell ref="A99:B99"/>
    <mergeCell ref="A94:A95"/>
    <mergeCell ref="B94:B95"/>
    <mergeCell ref="J94:J95"/>
    <mergeCell ref="K94:K95"/>
    <mergeCell ref="A98:B98"/>
    <mergeCell ref="J98:K98"/>
    <mergeCell ref="J99:K99"/>
    <mergeCell ref="S99:T99"/>
    <mergeCell ref="F100:G100"/>
    <mergeCell ref="J100:K100"/>
    <mergeCell ref="O100:P100"/>
    <mergeCell ref="D98:F98"/>
    <mergeCell ref="AG99:AH99"/>
    <mergeCell ref="AB99:AC99"/>
    <mergeCell ref="S101:T101"/>
    <mergeCell ref="AB100:AC100"/>
    <mergeCell ref="AG100:AH100"/>
    <mergeCell ref="A100:B100"/>
    <mergeCell ref="X100:Y100"/>
    <mergeCell ref="S100:T100"/>
    <mergeCell ref="J101:K101"/>
    <mergeCell ref="A101:B101"/>
  </mergeCells>
  <printOptions/>
  <pageMargins left="0.03937007874015748" right="0" top="0.7480314960629921" bottom="0" header="0.31496062992125984" footer="0"/>
  <pageSetup horizontalDpi="600" verticalDpi="600" orientation="landscape" paperSize="9" scale="98" r:id="rId1"/>
  <rowBreaks count="3" manualBreakCount="3">
    <brk id="26" max="33" man="1"/>
    <brk id="48" max="33" man="1"/>
    <brk id="72" max="33" man="1"/>
  </rowBreaks>
  <colBreaks count="3" manualBreakCount="3">
    <brk id="9" max="112" man="1"/>
    <brk id="18" max="112" man="1"/>
    <brk id="2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2018-04-25T11:40:06Z</cp:lastPrinted>
  <dcterms:created xsi:type="dcterms:W3CDTF">1996-10-08T23:32:33Z</dcterms:created>
  <dcterms:modified xsi:type="dcterms:W3CDTF">2018-07-26T09:36:55Z</dcterms:modified>
  <cp:category/>
  <cp:version/>
  <cp:contentType/>
  <cp:contentStatus/>
</cp:coreProperties>
</file>