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89"/>
  </bookViews>
  <sheets>
    <sheet name="ОБЪЯВЛЕНИЕ 2018" sheetId="18" r:id="rId1"/>
  </sheets>
  <calcPr calcId="152511"/>
</workbook>
</file>

<file path=xl/calcChain.xml><?xml version="1.0" encoding="utf-8"?>
<calcChain xmlns="http://schemas.openxmlformats.org/spreadsheetml/2006/main">
  <c r="E73" i="18" l="1"/>
  <c r="E72" i="18"/>
  <c r="E71" i="18"/>
  <c r="K62" i="18" l="1"/>
  <c r="K61" i="18"/>
  <c r="N58" i="18"/>
  <c r="N57" i="18" s="1"/>
  <c r="N59" i="18" s="1"/>
  <c r="N43" i="18" s="1"/>
  <c r="K58" i="18"/>
  <c r="J57" i="18"/>
  <c r="I57" i="18"/>
  <c r="F57" i="18"/>
  <c r="E57" i="18"/>
  <c r="N56" i="18"/>
  <c r="N55" i="18" s="1"/>
  <c r="K56" i="18"/>
  <c r="J55" i="18"/>
  <c r="J48" i="18" s="1"/>
  <c r="J59" i="18" s="1"/>
  <c r="I55" i="18"/>
  <c r="I48" i="18" s="1"/>
  <c r="F55" i="18"/>
  <c r="E55" i="18"/>
  <c r="N54" i="18"/>
  <c r="N48" i="18" s="1"/>
  <c r="K54" i="18"/>
  <c r="M53" i="18"/>
  <c r="K53" i="18"/>
  <c r="M52" i="18"/>
  <c r="K52" i="18"/>
  <c r="M51" i="18"/>
  <c r="K51" i="18"/>
  <c r="M50" i="18"/>
  <c r="M48" i="18" s="1"/>
  <c r="K50" i="18"/>
  <c r="J49" i="18"/>
  <c r="K49" i="18" s="1"/>
  <c r="I49" i="18"/>
  <c r="F49" i="18"/>
  <c r="E49" i="18"/>
  <c r="M47" i="18"/>
  <c r="K47" i="18"/>
  <c r="M46" i="18"/>
  <c r="K46" i="18"/>
  <c r="K45" i="18" s="1"/>
  <c r="J45" i="18"/>
  <c r="I45" i="18"/>
  <c r="F45" i="18"/>
  <c r="E45" i="18"/>
  <c r="K43" i="18"/>
  <c r="I59" i="18" l="1"/>
  <c r="I63" i="18" s="1"/>
  <c r="J63" i="18"/>
  <c r="K55" i="18"/>
  <c r="M45" i="18"/>
  <c r="M59" i="18"/>
  <c r="M43" i="18" s="1"/>
  <c r="K57" i="18"/>
  <c r="K48" i="18"/>
  <c r="K59" i="18" l="1"/>
  <c r="K63" i="18" s="1"/>
  <c r="M42" i="18"/>
  <c r="M36" i="18" s="1"/>
  <c r="K41" i="18"/>
  <c r="M40" i="18"/>
  <c r="M41" i="18" s="1"/>
  <c r="K40" i="18"/>
  <c r="J39" i="18"/>
  <c r="J38" i="18" s="1"/>
  <c r="J42" i="18" s="1"/>
  <c r="I39" i="18"/>
  <c r="I38" i="18" s="1"/>
  <c r="I42" i="18" s="1"/>
  <c r="F39" i="18"/>
  <c r="F38" i="18" s="1"/>
  <c r="E39" i="18"/>
  <c r="E38" i="18" s="1"/>
  <c r="K36" i="18"/>
  <c r="V10" i="18"/>
  <c r="U10" i="18"/>
  <c r="Q10" i="18"/>
  <c r="N18" i="18"/>
  <c r="J34" i="18"/>
  <c r="J15" i="18" s="1"/>
  <c r="F34" i="18"/>
  <c r="N33" i="18"/>
  <c r="K33" i="18"/>
  <c r="N32" i="18"/>
  <c r="K32" i="18"/>
  <c r="N31" i="18"/>
  <c r="K31" i="18"/>
  <c r="N30" i="18"/>
  <c r="K30" i="18"/>
  <c r="N29" i="18"/>
  <c r="K29" i="18"/>
  <c r="N28" i="18"/>
  <c r="K28" i="18"/>
  <c r="N27" i="18"/>
  <c r="K27" i="18"/>
  <c r="N26" i="18"/>
  <c r="K26" i="18"/>
  <c r="N25" i="18"/>
  <c r="K25" i="18"/>
  <c r="N24" i="18"/>
  <c r="K24" i="18"/>
  <c r="N23" i="18"/>
  <c r="K23" i="18"/>
  <c r="N22" i="18"/>
  <c r="K22" i="18"/>
  <c r="N21" i="18"/>
  <c r="K21" i="18"/>
  <c r="N20" i="18"/>
  <c r="K20" i="18"/>
  <c r="N19" i="18"/>
  <c r="K19" i="18"/>
  <c r="K18" i="18"/>
  <c r="M17" i="18"/>
  <c r="K17" i="18"/>
  <c r="M16" i="18"/>
  <c r="K16" i="18"/>
  <c r="I15" i="18"/>
  <c r="F15" i="18"/>
  <c r="E15" i="18"/>
  <c r="M13" i="18"/>
  <c r="M12" i="18" s="1"/>
  <c r="K13" i="18"/>
  <c r="K12" i="18" s="1"/>
  <c r="N12" i="18"/>
  <c r="J12" i="18"/>
  <c r="I12" i="18"/>
  <c r="F12" i="18"/>
  <c r="E12" i="18"/>
  <c r="K39" i="18" l="1"/>
  <c r="K38" i="18" s="1"/>
  <c r="K42" i="18" s="1"/>
  <c r="M15" i="18"/>
  <c r="N15" i="18" s="1"/>
  <c r="K15" i="18"/>
  <c r="J35" i="18"/>
  <c r="I35" i="18"/>
  <c r="M35" i="18"/>
  <c r="M10" i="18" s="1"/>
  <c r="N34" i="18"/>
  <c r="N35" i="18" s="1"/>
  <c r="N10" i="18" s="1"/>
  <c r="K34" i="18"/>
  <c r="K35" i="18" l="1"/>
  <c r="K10" i="18" l="1"/>
  <c r="E70" i="18" l="1"/>
  <c r="E75" i="18" l="1"/>
  <c r="E76" i="18" s="1"/>
  <c r="E78" i="18" s="1"/>
  <c r="N38" i="18" l="1"/>
  <c r="N42" i="18" s="1"/>
  <c r="N36" i="18" l="1"/>
</calcChain>
</file>

<file path=xl/sharedStrings.xml><?xml version="1.0" encoding="utf-8"?>
<sst xmlns="http://schemas.openxmlformats.org/spreadsheetml/2006/main" count="230" uniqueCount="159">
  <si>
    <t>ТОО "Рудненский водоканал"</t>
  </si>
  <si>
    <t>м</t>
  </si>
  <si>
    <t>№ п/п</t>
  </si>
  <si>
    <t>Наимнование мероприятий</t>
  </si>
  <si>
    <t>Количество в натуральных показателях</t>
  </si>
  <si>
    <t>план</t>
  </si>
  <si>
    <t>факт</t>
  </si>
  <si>
    <t>Собственные средства</t>
  </si>
  <si>
    <t>причины отклонения</t>
  </si>
  <si>
    <t>Бюджетные средства</t>
  </si>
  <si>
    <t>1.1</t>
  </si>
  <si>
    <t>2.2</t>
  </si>
  <si>
    <t>1.2</t>
  </si>
  <si>
    <t>2</t>
  </si>
  <si>
    <t>2.1</t>
  </si>
  <si>
    <t xml:space="preserve">Услуги по подаче воды по магистральным трубопроводам и распределительным сетям (питьевая, техническая вода), по отводу и очистке сточных вод 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</si>
  <si>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</si>
  <si>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</si>
  <si>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</si>
  <si>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</si>
  <si>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Информация субъекта естественной монополии об исполнении инвестиционной программы (проекта)</t>
  </si>
  <si>
    <t>Наименование регулируемых услуг (товаров, работ) и обслуживаемая территория</t>
  </si>
  <si>
    <t>Сумма инвестиционной программы (проекта), тыс.тенге</t>
  </si>
  <si>
    <t>Информация о плановых и фактических объемах предоставления регулируемых услуг (товаров, работ)</t>
  </si>
  <si>
    <t>Отчет о прибылях и убытках</t>
  </si>
  <si>
    <t>Прибыль</t>
  </si>
  <si>
    <t>Заменые средства</t>
  </si>
  <si>
    <t>Информация о фактических условиях и размерах финансирования инвестиционной программы (проекта), тыс.тенге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</si>
  <si>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</si>
  <si>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факт прошлого года</t>
  </si>
  <si>
    <t>факт текущего года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</si>
  <si>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</si>
  <si>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</si>
  <si>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Услуги по подаче воды по магистральным трубопроводам и распределительным сетям (питьевая вода)</t>
  </si>
  <si>
    <t>Услуги по подаче воды по магистральным трубопроводам и распределительным сетям (техническая вода)</t>
  </si>
  <si>
    <t>Услуги по отводу о очистке сточных вод</t>
  </si>
  <si>
    <t>4</t>
  </si>
  <si>
    <t>5</t>
  </si>
  <si>
    <t>6</t>
  </si>
  <si>
    <t>9</t>
  </si>
  <si>
    <t>10</t>
  </si>
  <si>
    <t>13</t>
  </si>
  <si>
    <t>14</t>
  </si>
  <si>
    <t>17</t>
  </si>
  <si>
    <t>18</t>
  </si>
  <si>
    <t>21</t>
  </si>
  <si>
    <t>22</t>
  </si>
  <si>
    <t>Отчет о прибылях и убытках прилагается</t>
  </si>
  <si>
    <t>Ед. изм.</t>
  </si>
  <si>
    <t>ИТОГО:</t>
  </si>
  <si>
    <t>тыс. м3</t>
  </si>
  <si>
    <t>Снижение расхода электроэнергии, по годам реализации в зависимости от утвержденной инвестиционной программы</t>
  </si>
  <si>
    <t>Мероприятия по реконструкции и техническому перевооружению системы водоснабжения</t>
  </si>
  <si>
    <t>шт.</t>
  </si>
  <si>
    <t>компл.</t>
  </si>
  <si>
    <t>2.3</t>
  </si>
  <si>
    <t>Мероприятия по восстановлению и поддержке существующих активов</t>
  </si>
  <si>
    <t>Мероприятия по реконструкции и техническому перевооружению системы водоотведения</t>
  </si>
  <si>
    <t>Отклонение по ценам приобретаемых материалов, оборудования по результатам закупок</t>
  </si>
  <si>
    <t>Отклонение по ценам приобретаемых материалов по результатам закупок</t>
  </si>
  <si>
    <t>оклонение</t>
  </si>
  <si>
    <t>Амортиза-ция</t>
  </si>
  <si>
    <t>ОТЧЕТ О ПРИБЫЛЯХ И УБЫТКАХ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</si>
  <si>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</si>
  <si>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</si>
  <si>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</si>
  <si>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</si>
  <si>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</si>
  <si>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</si>
  <si>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</si>
  <si>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</si>
  <si>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</t>
  </si>
  <si>
    <t>Прибыль (убыток) до налогообложения</t>
  </si>
  <si>
    <t>Расходы по подоходному налогу</t>
  </si>
  <si>
    <t>Прибыль (убыток) после налогообложения</t>
  </si>
  <si>
    <t>Снижение производственных показателей связано со снижением объемов предоставленных услуг</t>
  </si>
  <si>
    <t>Период предоставле-ния услуги в рамках инвестици-онной программы (проекта)</t>
  </si>
  <si>
    <t>на 2018 год</t>
  </si>
  <si>
    <t>2018 год</t>
  </si>
  <si>
    <t>станций, шт.</t>
  </si>
  <si>
    <t xml:space="preserve">Ремонт Уличного водовода по ул. Мира,  от ул. Корчагина до ул. Пушкина </t>
  </si>
  <si>
    <t>Ремонт участка Магистрального  водовода по ул. Транспортная  от "трех колодцев" (р-н Объездной дороги) до ул. 50 лет Октября (Исполнение до 1.03.19г.)</t>
  </si>
  <si>
    <t>Ремонт участка Магистрального водовода  от насосной станции 2-го  водоподъема до насосной станции 4-го водоподъема (Исполнение до 1.03.19г.)</t>
  </si>
  <si>
    <t>Ремонт внутриквартальных сетей 17 микрорайона</t>
  </si>
  <si>
    <t>Ремонт участка водовода "Внутриквартальные сети 52 квартала", по ул. Булавина, в границах ул. Бабушкина-Батищева-Тарасова</t>
  </si>
  <si>
    <t>Ремонт внутриквартальных сетей 11 квартала</t>
  </si>
  <si>
    <t>Ремонт внутриквартальных сетей 1 квартала</t>
  </si>
  <si>
    <t xml:space="preserve">Ремонт участка уличного водовода   по ул. Фрунзе от ул. Ленина, 153 а до ул. Парковой, 116 (10 микрорайон) </t>
  </si>
  <si>
    <t>Ремонт участка внутриквартального  водовода по ул. Володарского от Б-Тарасова до Мира (вокруг кв. 58,59)</t>
  </si>
  <si>
    <t>Ремонт участка магистрального  водовода  по ул. Корчагина от насосной станции  третьего водоподъема до ул. 50 лет Октября (правый) (Исполнение до 1.03.19г.)</t>
  </si>
  <si>
    <t>Ремонт участка водовода от насосной станции второго водоподъема станции 1 (реконструированная) до насосной с танции третьего водоподъема (Исполнение до 1.03.19г.)</t>
  </si>
  <si>
    <t>Ремонт внутриквартальной сети 36 квартала</t>
  </si>
  <si>
    <t>Ремонт внутриквартальной  сети 42 квартала</t>
  </si>
  <si>
    <t>Ремонт внутриквартальной  сети 43 квартала</t>
  </si>
  <si>
    <t>Ремонт внутриквартальной сети 20 микрорайона по ул. Корчагина, до ул. Корчагина, 104а</t>
  </si>
  <si>
    <t>Ремонт ввода питьевой воды на жилой дом по ул. Корчагина, 104а, 106а</t>
  </si>
  <si>
    <t xml:space="preserve">Ремонт ввода питьевой воды на жилой дом по ул. Корчагина, 104 </t>
  </si>
  <si>
    <t>Ремонт ввода питьевой воды на жилой дом по ул. Корчагина, 102</t>
  </si>
  <si>
    <t>Разработка проектно-сметной документации (Исполнение до 1.03.19г.)</t>
  </si>
  <si>
    <t>к-т автом. системы</t>
  </si>
  <si>
    <t>2.4</t>
  </si>
  <si>
    <t>2.5</t>
  </si>
  <si>
    <t>2.6</t>
  </si>
  <si>
    <t>2.7</t>
  </si>
  <si>
    <t>2.8</t>
  </si>
  <si>
    <t>2.9</t>
  </si>
  <si>
    <t>2.10.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</si>
  <si>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</si>
  <si>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</si>
  <si>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</si>
  <si>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</si>
  <si>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</si>
  <si>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</si>
  <si>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</si>
  <si>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</si>
  <si>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</si>
  <si>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Увеличение расхода электроэнергии связано с  увеличением объемов предоставленных услуг</t>
  </si>
  <si>
    <t>Снижение технических потерь, аварийности, достигнуто благодаря выполнению мероприятий в рамках инвестиционной программы</t>
  </si>
  <si>
    <t>Модернизация  (реконструкция) оборудования в складе хлора и хлордозаторной фильтровальной станции.  Этап 1. Приобретение оборудования, монтаж станции повышения давления. (Исполнение до 1.03.19г.)</t>
  </si>
  <si>
    <t>В результате экономии затрат на монтаж (выполнен собственными силами)</t>
  </si>
  <si>
    <t>Отклонение по протяженности замененного участка, по ценам приобретаемых материалов по результатам закупок</t>
  </si>
  <si>
    <t>Снижение технических потерь, аварийности, расхода электроэнергии достигнуто в результате выполнения мероприятий в рамках инвестиционной программы</t>
  </si>
  <si>
    <t>Снижение источников инвестиций, доходной части</t>
  </si>
  <si>
    <t>Замена сетей технического водоснабжения</t>
  </si>
  <si>
    <t>Ремонт участка уличного водовода технической воды по ул. 50 лет Октября</t>
  </si>
  <si>
    <t>Ремонт  магистрального водовода технической воды от насосной станции Сергеевского гидроузла (в районе Противотуберкулезного диспансера)</t>
  </si>
  <si>
    <t>1.1.1</t>
  </si>
  <si>
    <t>1.1.2</t>
  </si>
  <si>
    <t>Отклонение по протяженности замененных участков, по ценам приобретаемых материалов по результатам закупок</t>
  </si>
  <si>
    <t>ТОО "Рудненский водоканал" за 2018 год</t>
  </si>
  <si>
    <t>Замена канализационной насосной станции "КНС "Горняцкая" (Замена технологического оборудования)</t>
  </si>
  <si>
    <t>Замена воздуходувки на очистных сооружениях</t>
  </si>
  <si>
    <t>Замена сетей канализации</t>
  </si>
  <si>
    <t>Ремонт участка  главного канализационного коллектора от точки "С" до очистных сооружений</t>
  </si>
  <si>
    <t>Ремонт главного канализационного коллектора от насосной станции СПР до точки "F" (правая нитка)</t>
  </si>
  <si>
    <t>Ремонт участка главного  канализационного коллектора ГКНС-КОС п. Качар (левая нитка)</t>
  </si>
  <si>
    <t>Ремонт участка главного канализационного коллектора от точки "А" до очистных сооружений</t>
  </si>
  <si>
    <t>Ремонт участка водопровода от насосной станции очищенных стоков № 1 до Соколовского накопителя (левая нитка) (Исполнение до 1.03.19г.)</t>
  </si>
  <si>
    <t>Разработка проектно-сметной документации</t>
  </si>
  <si>
    <t>комп.</t>
  </si>
  <si>
    <t>Капитальный ремонт зданий, сооружений</t>
  </si>
  <si>
    <t>Ремонт секции аэротенка очистных сооружений</t>
  </si>
  <si>
    <t>Приобретение погрузчика "Амкадор-134"</t>
  </si>
  <si>
    <t>Замена технологического оборудования иловой насосной канализационных очистных соорудений п. Качар</t>
  </si>
  <si>
    <t>ИТОГО утвержденная инвестиционная программа:</t>
  </si>
  <si>
    <t>Дополнительные мероприятия:</t>
  </si>
  <si>
    <t>2.1.1</t>
  </si>
  <si>
    <t>2.1.2</t>
  </si>
  <si>
    <t>2.1.3</t>
  </si>
  <si>
    <t>2.1.4</t>
  </si>
  <si>
    <t>2.1.5</t>
  </si>
  <si>
    <t>2.2.1</t>
  </si>
  <si>
    <t>2.3.1</t>
  </si>
  <si>
    <t xml:space="preserve">Повышение надежности водоотведения за счет  ремонта наиболее аварийных коллекторов, улучшение показателей ПДК вредных веществ за счет модернизации технологического оборудования очистных сооружений, повышение уровня экологической безопасности </t>
  </si>
  <si>
    <t>в том числе:</t>
  </si>
  <si>
    <t>в т.ч. ОС очист. сооруж. и канализ. сетей</t>
  </si>
  <si>
    <t>Отклонение по протяженности замененного участка (уточнение в процессе проектирования)</t>
  </si>
  <si>
    <t>Отклонение по протяженности замененного участка (уточнение в процессе проектирования - изменение тарссы прокладки коллектора). Коллектор заменен на 100%</t>
  </si>
  <si>
    <t>Отклонение по протяженности замененного участка  (уточнение в процессе проектирования), по ценам приобретаемых материалов по результатам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</si>
</sst>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0" borderId="0" xfId="1" applyFont="1" applyFill="1"/>
    <xf numFmtId="49" fontId="4" fillId="0" borderId="1" xfId="1" applyNumberFormat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  <xf numFmtId="0" fontId="5" fillId="0" borderId="0" xfId="1" applyFont="1" applyFill="1"/>
    <xf numFmtId="0" fontId="5" fillId="0" borderId="0" xfId="1" applyFont="1" applyFill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distributed" wrapText="1"/>
    </xf>
    <xf numFmtId="3" fontId="4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1" xfId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distributed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distributed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1" xfId="1" applyFont="1" applyFill="1" applyBorder="1"/>
    <xf numFmtId="3" fontId="5" fillId="0" borderId="1" xfId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left" vertical="center" wrapText="1"/>
    </xf>
    <xf numFmtId="3" fontId="5" fillId="0" borderId="3" xfId="1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left" vertical="center"/>
    </xf>
    <xf numFmtId="49" fontId="8" fillId="0" borderId="7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3" fontId="5" fillId="0" borderId="1" xfId="1" applyNumberFormat="1" applyFont="1" applyFill="1" applyBorder="1" applyAlignment="1">
      <alignment horizontal="center" vertical="distributed" wrapText="1"/>
    </xf>
    <xf numFmtId="164" fontId="5" fillId="0" borderId="1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top" wrapText="1"/>
    </xf>
    <xf numFmtId="4" fontId="5" fillId="0" borderId="1" xfId="1" applyNumberFormat="1" applyFont="1" applyFill="1" applyBorder="1" applyAlignment="1">
      <alignment horizontal="center" vertical="distributed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8"/>
  <sheetViews>
    <sheetView tabSelected="1" topLeftCell="A49" zoomScale="115" zoomScaleNormal="115" workbookViewId="0">
      <selection activeCell="Z53" sqref="Z53"/>
    </sheetView>
  </sheetViews>
  <sheetFormatPr defaultRowHeight="10.5" x14ac:dyDescent="0.2"/>
  <cols>
    <col min="1" max="1" width="4.85546875" style="42" customWidth="1"/>
    <col min="2" max="2" width="29.7109375" style="42" customWidth="1"/>
    <col min="3" max="3" width="40.7109375" style="5" customWidth="1"/>
    <col min="4" max="4" width="5.5703125" style="5" customWidth="1"/>
    <col min="5" max="6" width="7.42578125" style="5" customWidth="1"/>
    <col min="7" max="7" width="8.85546875" style="5" customWidth="1"/>
    <col min="8" max="8" width="8.28515625" style="5" customWidth="1"/>
    <col min="9" max="11" width="8" style="42" customWidth="1"/>
    <col min="12" max="12" width="26.7109375" style="5" customWidth="1"/>
    <col min="13" max="14" width="8" style="5" customWidth="1"/>
    <col min="15" max="16" width="8.140625" style="5" customWidth="1"/>
    <col min="17" max="26" width="7.7109375" style="5" customWidth="1"/>
    <col min="27" max="27" width="13.28515625" style="5" customWidth="1"/>
    <col min="28" max="28" width="12.28515625" style="5" customWidth="1"/>
    <col min="29" max="194" width="9.140625" style="5"/>
    <col min="195" max="195" width="47" style="5" customWidth="1"/>
    <col min="196" max="196" width="7.140625" style="5" customWidth="1"/>
    <col min="197" max="197" width="7.7109375" style="5" customWidth="1"/>
    <col min="198" max="198" width="13.140625" style="5" customWidth="1"/>
    <col min="199" max="199" width="8.42578125" style="5" customWidth="1"/>
    <col min="200" max="200" width="13.42578125" style="5" customWidth="1"/>
    <col min="201" max="201" width="9.42578125" style="5" customWidth="1"/>
    <col min="202" max="202" width="10.28515625" style="5" customWidth="1"/>
    <col min="203" max="203" width="10" style="5" customWidth="1"/>
    <col min="204" max="204" width="9.140625" style="5" customWidth="1"/>
    <col min="205" max="205" width="16.85546875" style="5" customWidth="1"/>
    <col min="206" max="206" width="9.140625" style="5"/>
    <col min="207" max="207" width="10.140625" style="5" bestFit="1" customWidth="1"/>
    <col min="208" max="208" width="9.85546875" style="5" bestFit="1" customWidth="1"/>
    <col min="209" max="450" width="9.140625" style="5"/>
    <col min="451" max="451" width="47" style="5" customWidth="1"/>
    <col min="452" max="452" width="7.140625" style="5" customWidth="1"/>
    <col min="453" max="453" width="7.7109375" style="5" customWidth="1"/>
    <col min="454" max="454" width="13.140625" style="5" customWidth="1"/>
    <col min="455" max="455" width="8.42578125" style="5" customWidth="1"/>
    <col min="456" max="456" width="13.42578125" style="5" customWidth="1"/>
    <col min="457" max="457" width="9.42578125" style="5" customWidth="1"/>
    <col min="458" max="458" width="10.28515625" style="5" customWidth="1"/>
    <col min="459" max="459" width="10" style="5" customWidth="1"/>
    <col min="460" max="460" width="9.140625" style="5" customWidth="1"/>
    <col min="461" max="461" width="16.85546875" style="5" customWidth="1"/>
    <col min="462" max="462" width="9.140625" style="5"/>
    <col min="463" max="463" width="10.140625" style="5" bestFit="1" customWidth="1"/>
    <col min="464" max="464" width="9.85546875" style="5" bestFit="1" customWidth="1"/>
    <col min="465" max="706" width="9.140625" style="5"/>
    <col min="707" max="707" width="47" style="5" customWidth="1"/>
    <col min="708" max="708" width="7.140625" style="5" customWidth="1"/>
    <col min="709" max="709" width="7.7109375" style="5" customWidth="1"/>
    <col min="710" max="710" width="13.140625" style="5" customWidth="1"/>
    <col min="711" max="711" width="8.42578125" style="5" customWidth="1"/>
    <col min="712" max="712" width="13.42578125" style="5" customWidth="1"/>
    <col min="713" max="713" width="9.42578125" style="5" customWidth="1"/>
    <col min="714" max="714" width="10.28515625" style="5" customWidth="1"/>
    <col min="715" max="715" width="10" style="5" customWidth="1"/>
    <col min="716" max="716" width="9.140625" style="5" customWidth="1"/>
    <col min="717" max="717" width="16.85546875" style="5" customWidth="1"/>
    <col min="718" max="718" width="9.140625" style="5"/>
    <col min="719" max="719" width="10.140625" style="5" bestFit="1" customWidth="1"/>
    <col min="720" max="720" width="9.85546875" style="5" bestFit="1" customWidth="1"/>
    <col min="721" max="962" width="9.140625" style="5"/>
    <col min="963" max="963" width="47" style="5" customWidth="1"/>
    <col min="964" max="964" width="7.140625" style="5" customWidth="1"/>
    <col min="965" max="965" width="7.7109375" style="5" customWidth="1"/>
    <col min="966" max="966" width="13.140625" style="5" customWidth="1"/>
    <col min="967" max="967" width="8.42578125" style="5" customWidth="1"/>
    <col min="968" max="968" width="13.42578125" style="5" customWidth="1"/>
    <col min="969" max="969" width="9.42578125" style="5" customWidth="1"/>
    <col min="970" max="970" width="10.28515625" style="5" customWidth="1"/>
    <col min="971" max="971" width="10" style="5" customWidth="1"/>
    <col min="972" max="972" width="9.140625" style="5" customWidth="1"/>
    <col min="973" max="973" width="16.85546875" style="5" customWidth="1"/>
    <col min="974" max="974" width="9.140625" style="5"/>
    <col min="975" max="975" width="10.140625" style="5" bestFit="1" customWidth="1"/>
    <col min="976" max="976" width="9.85546875" style="5" bestFit="1" customWidth="1"/>
    <col min="977" max="1218" width="9.140625" style="5"/>
    <col min="1219" max="1219" width="47" style="5" customWidth="1"/>
    <col min="1220" max="1220" width="7.140625" style="5" customWidth="1"/>
    <col min="1221" max="1221" width="7.7109375" style="5" customWidth="1"/>
    <col min="1222" max="1222" width="13.140625" style="5" customWidth="1"/>
    <col min="1223" max="1223" width="8.42578125" style="5" customWidth="1"/>
    <col min="1224" max="1224" width="13.42578125" style="5" customWidth="1"/>
    <col min="1225" max="1225" width="9.42578125" style="5" customWidth="1"/>
    <col min="1226" max="1226" width="10.28515625" style="5" customWidth="1"/>
    <col min="1227" max="1227" width="10" style="5" customWidth="1"/>
    <col min="1228" max="1228" width="9.140625" style="5" customWidth="1"/>
    <col min="1229" max="1229" width="16.85546875" style="5" customWidth="1"/>
    <col min="1230" max="1230" width="9.140625" style="5"/>
    <col min="1231" max="1231" width="10.140625" style="5" bestFit="1" customWidth="1"/>
    <col min="1232" max="1232" width="9.85546875" style="5" bestFit="1" customWidth="1"/>
    <col min="1233" max="1474" width="9.140625" style="5"/>
    <col min="1475" max="1475" width="47" style="5" customWidth="1"/>
    <col min="1476" max="1476" width="7.140625" style="5" customWidth="1"/>
    <col min="1477" max="1477" width="7.7109375" style="5" customWidth="1"/>
    <col min="1478" max="1478" width="13.140625" style="5" customWidth="1"/>
    <col min="1479" max="1479" width="8.42578125" style="5" customWidth="1"/>
    <col min="1480" max="1480" width="13.42578125" style="5" customWidth="1"/>
    <col min="1481" max="1481" width="9.42578125" style="5" customWidth="1"/>
    <col min="1482" max="1482" width="10.28515625" style="5" customWidth="1"/>
    <col min="1483" max="1483" width="10" style="5" customWidth="1"/>
    <col min="1484" max="1484" width="9.140625" style="5" customWidth="1"/>
    <col min="1485" max="1485" width="16.85546875" style="5" customWidth="1"/>
    <col min="1486" max="1486" width="9.140625" style="5"/>
    <col min="1487" max="1487" width="10.140625" style="5" bestFit="1" customWidth="1"/>
    <col min="1488" max="1488" width="9.85546875" style="5" bestFit="1" customWidth="1"/>
    <col min="1489" max="1730" width="9.140625" style="5"/>
    <col min="1731" max="1731" width="47" style="5" customWidth="1"/>
    <col min="1732" max="1732" width="7.140625" style="5" customWidth="1"/>
    <col min="1733" max="1733" width="7.7109375" style="5" customWidth="1"/>
    <col min="1734" max="1734" width="13.140625" style="5" customWidth="1"/>
    <col min="1735" max="1735" width="8.42578125" style="5" customWidth="1"/>
    <col min="1736" max="1736" width="13.42578125" style="5" customWidth="1"/>
    <col min="1737" max="1737" width="9.42578125" style="5" customWidth="1"/>
    <col min="1738" max="1738" width="10.28515625" style="5" customWidth="1"/>
    <col min="1739" max="1739" width="10" style="5" customWidth="1"/>
    <col min="1740" max="1740" width="9.140625" style="5" customWidth="1"/>
    <col min="1741" max="1741" width="16.85546875" style="5" customWidth="1"/>
    <col min="1742" max="1742" width="9.140625" style="5"/>
    <col min="1743" max="1743" width="10.140625" style="5" bestFit="1" customWidth="1"/>
    <col min="1744" max="1744" width="9.85546875" style="5" bestFit="1" customWidth="1"/>
    <col min="1745" max="1986" width="9.140625" style="5"/>
    <col min="1987" max="1987" width="47" style="5" customWidth="1"/>
    <col min="1988" max="1988" width="7.140625" style="5" customWidth="1"/>
    <col min="1989" max="1989" width="7.7109375" style="5" customWidth="1"/>
    <col min="1990" max="1990" width="13.140625" style="5" customWidth="1"/>
    <col min="1991" max="1991" width="8.42578125" style="5" customWidth="1"/>
    <col min="1992" max="1992" width="13.42578125" style="5" customWidth="1"/>
    <col min="1993" max="1993" width="9.42578125" style="5" customWidth="1"/>
    <col min="1994" max="1994" width="10.28515625" style="5" customWidth="1"/>
    <col min="1995" max="1995" width="10" style="5" customWidth="1"/>
    <col min="1996" max="1996" width="9.140625" style="5" customWidth="1"/>
    <col min="1997" max="1997" width="16.85546875" style="5" customWidth="1"/>
    <col min="1998" max="1998" width="9.140625" style="5"/>
    <col min="1999" max="1999" width="10.140625" style="5" bestFit="1" customWidth="1"/>
    <col min="2000" max="2000" width="9.85546875" style="5" bestFit="1" customWidth="1"/>
    <col min="2001" max="2242" width="9.140625" style="5"/>
    <col min="2243" max="2243" width="47" style="5" customWidth="1"/>
    <col min="2244" max="2244" width="7.140625" style="5" customWidth="1"/>
    <col min="2245" max="2245" width="7.7109375" style="5" customWidth="1"/>
    <col min="2246" max="2246" width="13.140625" style="5" customWidth="1"/>
    <col min="2247" max="2247" width="8.42578125" style="5" customWidth="1"/>
    <col min="2248" max="2248" width="13.42578125" style="5" customWidth="1"/>
    <col min="2249" max="2249" width="9.42578125" style="5" customWidth="1"/>
    <col min="2250" max="2250" width="10.28515625" style="5" customWidth="1"/>
    <col min="2251" max="2251" width="10" style="5" customWidth="1"/>
    <col min="2252" max="2252" width="9.140625" style="5" customWidth="1"/>
    <col min="2253" max="2253" width="16.85546875" style="5" customWidth="1"/>
    <col min="2254" max="2254" width="9.140625" style="5"/>
    <col min="2255" max="2255" width="10.140625" style="5" bestFit="1" customWidth="1"/>
    <col min="2256" max="2256" width="9.85546875" style="5" bestFit="1" customWidth="1"/>
    <col min="2257" max="2498" width="9.140625" style="5"/>
    <col min="2499" max="2499" width="47" style="5" customWidth="1"/>
    <col min="2500" max="2500" width="7.140625" style="5" customWidth="1"/>
    <col min="2501" max="2501" width="7.7109375" style="5" customWidth="1"/>
    <col min="2502" max="2502" width="13.140625" style="5" customWidth="1"/>
    <col min="2503" max="2503" width="8.42578125" style="5" customWidth="1"/>
    <col min="2504" max="2504" width="13.42578125" style="5" customWidth="1"/>
    <col min="2505" max="2505" width="9.42578125" style="5" customWidth="1"/>
    <col min="2506" max="2506" width="10.28515625" style="5" customWidth="1"/>
    <col min="2507" max="2507" width="10" style="5" customWidth="1"/>
    <col min="2508" max="2508" width="9.140625" style="5" customWidth="1"/>
    <col min="2509" max="2509" width="16.85546875" style="5" customWidth="1"/>
    <col min="2510" max="2510" width="9.140625" style="5"/>
    <col min="2511" max="2511" width="10.140625" style="5" bestFit="1" customWidth="1"/>
    <col min="2512" max="2512" width="9.85546875" style="5" bestFit="1" customWidth="1"/>
    <col min="2513" max="2754" width="9.140625" style="5"/>
    <col min="2755" max="2755" width="47" style="5" customWidth="1"/>
    <col min="2756" max="2756" width="7.140625" style="5" customWidth="1"/>
    <col min="2757" max="2757" width="7.7109375" style="5" customWidth="1"/>
    <col min="2758" max="2758" width="13.140625" style="5" customWidth="1"/>
    <col min="2759" max="2759" width="8.42578125" style="5" customWidth="1"/>
    <col min="2760" max="2760" width="13.42578125" style="5" customWidth="1"/>
    <col min="2761" max="2761" width="9.42578125" style="5" customWidth="1"/>
    <col min="2762" max="2762" width="10.28515625" style="5" customWidth="1"/>
    <col min="2763" max="2763" width="10" style="5" customWidth="1"/>
    <col min="2764" max="2764" width="9.140625" style="5" customWidth="1"/>
    <col min="2765" max="2765" width="16.85546875" style="5" customWidth="1"/>
    <col min="2766" max="2766" width="9.140625" style="5"/>
    <col min="2767" max="2767" width="10.140625" style="5" bestFit="1" customWidth="1"/>
    <col min="2768" max="2768" width="9.85546875" style="5" bestFit="1" customWidth="1"/>
    <col min="2769" max="3010" width="9.140625" style="5"/>
    <col min="3011" max="3011" width="47" style="5" customWidth="1"/>
    <col min="3012" max="3012" width="7.140625" style="5" customWidth="1"/>
    <col min="3013" max="3013" width="7.7109375" style="5" customWidth="1"/>
    <col min="3014" max="3014" width="13.140625" style="5" customWidth="1"/>
    <col min="3015" max="3015" width="8.42578125" style="5" customWidth="1"/>
    <col min="3016" max="3016" width="13.42578125" style="5" customWidth="1"/>
    <col min="3017" max="3017" width="9.42578125" style="5" customWidth="1"/>
    <col min="3018" max="3018" width="10.28515625" style="5" customWidth="1"/>
    <col min="3019" max="3019" width="10" style="5" customWidth="1"/>
    <col min="3020" max="3020" width="9.140625" style="5" customWidth="1"/>
    <col min="3021" max="3021" width="16.85546875" style="5" customWidth="1"/>
    <col min="3022" max="3022" width="9.140625" style="5"/>
    <col min="3023" max="3023" width="10.140625" style="5" bestFit="1" customWidth="1"/>
    <col min="3024" max="3024" width="9.85546875" style="5" bestFit="1" customWidth="1"/>
    <col min="3025" max="3266" width="9.140625" style="5"/>
    <col min="3267" max="3267" width="47" style="5" customWidth="1"/>
    <col min="3268" max="3268" width="7.140625" style="5" customWidth="1"/>
    <col min="3269" max="3269" width="7.7109375" style="5" customWidth="1"/>
    <col min="3270" max="3270" width="13.140625" style="5" customWidth="1"/>
    <col min="3271" max="3271" width="8.42578125" style="5" customWidth="1"/>
    <col min="3272" max="3272" width="13.42578125" style="5" customWidth="1"/>
    <col min="3273" max="3273" width="9.42578125" style="5" customWidth="1"/>
    <col min="3274" max="3274" width="10.28515625" style="5" customWidth="1"/>
    <col min="3275" max="3275" width="10" style="5" customWidth="1"/>
    <col min="3276" max="3276" width="9.140625" style="5" customWidth="1"/>
    <col min="3277" max="3277" width="16.85546875" style="5" customWidth="1"/>
    <col min="3278" max="3278" width="9.140625" style="5"/>
    <col min="3279" max="3279" width="10.140625" style="5" bestFit="1" customWidth="1"/>
    <col min="3280" max="3280" width="9.85546875" style="5" bestFit="1" customWidth="1"/>
    <col min="3281" max="3522" width="9.140625" style="5"/>
    <col min="3523" max="3523" width="47" style="5" customWidth="1"/>
    <col min="3524" max="3524" width="7.140625" style="5" customWidth="1"/>
    <col min="3525" max="3525" width="7.7109375" style="5" customWidth="1"/>
    <col min="3526" max="3526" width="13.140625" style="5" customWidth="1"/>
    <col min="3527" max="3527" width="8.42578125" style="5" customWidth="1"/>
    <col min="3528" max="3528" width="13.42578125" style="5" customWidth="1"/>
    <col min="3529" max="3529" width="9.42578125" style="5" customWidth="1"/>
    <col min="3530" max="3530" width="10.28515625" style="5" customWidth="1"/>
    <col min="3531" max="3531" width="10" style="5" customWidth="1"/>
    <col min="3532" max="3532" width="9.140625" style="5" customWidth="1"/>
    <col min="3533" max="3533" width="16.85546875" style="5" customWidth="1"/>
    <col min="3534" max="3534" width="9.140625" style="5"/>
    <col min="3535" max="3535" width="10.140625" style="5" bestFit="1" customWidth="1"/>
    <col min="3536" max="3536" width="9.85546875" style="5" bestFit="1" customWidth="1"/>
    <col min="3537" max="3778" width="9.140625" style="5"/>
    <col min="3779" max="3779" width="47" style="5" customWidth="1"/>
    <col min="3780" max="3780" width="7.140625" style="5" customWidth="1"/>
    <col min="3781" max="3781" width="7.7109375" style="5" customWidth="1"/>
    <col min="3782" max="3782" width="13.140625" style="5" customWidth="1"/>
    <col min="3783" max="3783" width="8.42578125" style="5" customWidth="1"/>
    <col min="3784" max="3784" width="13.42578125" style="5" customWidth="1"/>
    <col min="3785" max="3785" width="9.42578125" style="5" customWidth="1"/>
    <col min="3786" max="3786" width="10.28515625" style="5" customWidth="1"/>
    <col min="3787" max="3787" width="10" style="5" customWidth="1"/>
    <col min="3788" max="3788" width="9.140625" style="5" customWidth="1"/>
    <col min="3789" max="3789" width="16.85546875" style="5" customWidth="1"/>
    <col min="3790" max="3790" width="9.140625" style="5"/>
    <col min="3791" max="3791" width="10.140625" style="5" bestFit="1" customWidth="1"/>
    <col min="3792" max="3792" width="9.85546875" style="5" bestFit="1" customWidth="1"/>
    <col min="3793" max="4034" width="9.140625" style="5"/>
    <col min="4035" max="4035" width="47" style="5" customWidth="1"/>
    <col min="4036" max="4036" width="7.140625" style="5" customWidth="1"/>
    <col min="4037" max="4037" width="7.7109375" style="5" customWidth="1"/>
    <col min="4038" max="4038" width="13.140625" style="5" customWidth="1"/>
    <col min="4039" max="4039" width="8.42578125" style="5" customWidth="1"/>
    <col min="4040" max="4040" width="13.42578125" style="5" customWidth="1"/>
    <col min="4041" max="4041" width="9.42578125" style="5" customWidth="1"/>
    <col min="4042" max="4042" width="10.28515625" style="5" customWidth="1"/>
    <col min="4043" max="4043" width="10" style="5" customWidth="1"/>
    <col min="4044" max="4044" width="9.140625" style="5" customWidth="1"/>
    <col min="4045" max="4045" width="16.85546875" style="5" customWidth="1"/>
    <col min="4046" max="4046" width="9.140625" style="5"/>
    <col min="4047" max="4047" width="10.140625" style="5" bestFit="1" customWidth="1"/>
    <col min="4048" max="4048" width="9.85546875" style="5" bestFit="1" customWidth="1"/>
    <col min="4049" max="4290" width="9.140625" style="5"/>
    <col min="4291" max="4291" width="47" style="5" customWidth="1"/>
    <col min="4292" max="4292" width="7.140625" style="5" customWidth="1"/>
    <col min="4293" max="4293" width="7.7109375" style="5" customWidth="1"/>
    <col min="4294" max="4294" width="13.140625" style="5" customWidth="1"/>
    <col min="4295" max="4295" width="8.42578125" style="5" customWidth="1"/>
    <col min="4296" max="4296" width="13.42578125" style="5" customWidth="1"/>
    <col min="4297" max="4297" width="9.42578125" style="5" customWidth="1"/>
    <col min="4298" max="4298" width="10.28515625" style="5" customWidth="1"/>
    <col min="4299" max="4299" width="10" style="5" customWidth="1"/>
    <col min="4300" max="4300" width="9.140625" style="5" customWidth="1"/>
    <col min="4301" max="4301" width="16.85546875" style="5" customWidth="1"/>
    <col min="4302" max="4302" width="9.140625" style="5"/>
    <col min="4303" max="4303" width="10.140625" style="5" bestFit="1" customWidth="1"/>
    <col min="4304" max="4304" width="9.85546875" style="5" bestFit="1" customWidth="1"/>
    <col min="4305" max="4546" width="9.140625" style="5"/>
    <col min="4547" max="4547" width="47" style="5" customWidth="1"/>
    <col min="4548" max="4548" width="7.140625" style="5" customWidth="1"/>
    <col min="4549" max="4549" width="7.7109375" style="5" customWidth="1"/>
    <col min="4550" max="4550" width="13.140625" style="5" customWidth="1"/>
    <col min="4551" max="4551" width="8.42578125" style="5" customWidth="1"/>
    <col min="4552" max="4552" width="13.42578125" style="5" customWidth="1"/>
    <col min="4553" max="4553" width="9.42578125" style="5" customWidth="1"/>
    <col min="4554" max="4554" width="10.28515625" style="5" customWidth="1"/>
    <col min="4555" max="4555" width="10" style="5" customWidth="1"/>
    <col min="4556" max="4556" width="9.140625" style="5" customWidth="1"/>
    <col min="4557" max="4557" width="16.85546875" style="5" customWidth="1"/>
    <col min="4558" max="4558" width="9.140625" style="5"/>
    <col min="4559" max="4559" width="10.140625" style="5" bestFit="1" customWidth="1"/>
    <col min="4560" max="4560" width="9.85546875" style="5" bestFit="1" customWidth="1"/>
    <col min="4561" max="4802" width="9.140625" style="5"/>
    <col min="4803" max="4803" width="47" style="5" customWidth="1"/>
    <col min="4804" max="4804" width="7.140625" style="5" customWidth="1"/>
    <col min="4805" max="4805" width="7.7109375" style="5" customWidth="1"/>
    <col min="4806" max="4806" width="13.140625" style="5" customWidth="1"/>
    <col min="4807" max="4807" width="8.42578125" style="5" customWidth="1"/>
    <col min="4808" max="4808" width="13.42578125" style="5" customWidth="1"/>
    <col min="4809" max="4809" width="9.42578125" style="5" customWidth="1"/>
    <col min="4810" max="4810" width="10.28515625" style="5" customWidth="1"/>
    <col min="4811" max="4811" width="10" style="5" customWidth="1"/>
    <col min="4812" max="4812" width="9.140625" style="5" customWidth="1"/>
    <col min="4813" max="4813" width="16.85546875" style="5" customWidth="1"/>
    <col min="4814" max="4814" width="9.140625" style="5"/>
    <col min="4815" max="4815" width="10.140625" style="5" bestFit="1" customWidth="1"/>
    <col min="4816" max="4816" width="9.85546875" style="5" bestFit="1" customWidth="1"/>
    <col min="4817" max="5058" width="9.140625" style="5"/>
    <col min="5059" max="5059" width="47" style="5" customWidth="1"/>
    <col min="5060" max="5060" width="7.140625" style="5" customWidth="1"/>
    <col min="5061" max="5061" width="7.7109375" style="5" customWidth="1"/>
    <col min="5062" max="5062" width="13.140625" style="5" customWidth="1"/>
    <col min="5063" max="5063" width="8.42578125" style="5" customWidth="1"/>
    <col min="5064" max="5064" width="13.42578125" style="5" customWidth="1"/>
    <col min="5065" max="5065" width="9.42578125" style="5" customWidth="1"/>
    <col min="5066" max="5066" width="10.28515625" style="5" customWidth="1"/>
    <col min="5067" max="5067" width="10" style="5" customWidth="1"/>
    <col min="5068" max="5068" width="9.140625" style="5" customWidth="1"/>
    <col min="5069" max="5069" width="16.85546875" style="5" customWidth="1"/>
    <col min="5070" max="5070" width="9.140625" style="5"/>
    <col min="5071" max="5071" width="10.140625" style="5" bestFit="1" customWidth="1"/>
    <col min="5072" max="5072" width="9.85546875" style="5" bestFit="1" customWidth="1"/>
    <col min="5073" max="5314" width="9.140625" style="5"/>
    <col min="5315" max="5315" width="47" style="5" customWidth="1"/>
    <col min="5316" max="5316" width="7.140625" style="5" customWidth="1"/>
    <col min="5317" max="5317" width="7.7109375" style="5" customWidth="1"/>
    <col min="5318" max="5318" width="13.140625" style="5" customWidth="1"/>
    <col min="5319" max="5319" width="8.42578125" style="5" customWidth="1"/>
    <col min="5320" max="5320" width="13.42578125" style="5" customWidth="1"/>
    <col min="5321" max="5321" width="9.42578125" style="5" customWidth="1"/>
    <col min="5322" max="5322" width="10.28515625" style="5" customWidth="1"/>
    <col min="5323" max="5323" width="10" style="5" customWidth="1"/>
    <col min="5324" max="5324" width="9.140625" style="5" customWidth="1"/>
    <col min="5325" max="5325" width="16.85546875" style="5" customWidth="1"/>
    <col min="5326" max="5326" width="9.140625" style="5"/>
    <col min="5327" max="5327" width="10.140625" style="5" bestFit="1" customWidth="1"/>
    <col min="5328" max="5328" width="9.85546875" style="5" bestFit="1" customWidth="1"/>
    <col min="5329" max="5570" width="9.140625" style="5"/>
    <col min="5571" max="5571" width="47" style="5" customWidth="1"/>
    <col min="5572" max="5572" width="7.140625" style="5" customWidth="1"/>
    <col min="5573" max="5573" width="7.7109375" style="5" customWidth="1"/>
    <col min="5574" max="5574" width="13.140625" style="5" customWidth="1"/>
    <col min="5575" max="5575" width="8.42578125" style="5" customWidth="1"/>
    <col min="5576" max="5576" width="13.42578125" style="5" customWidth="1"/>
    <col min="5577" max="5577" width="9.42578125" style="5" customWidth="1"/>
    <col min="5578" max="5578" width="10.28515625" style="5" customWidth="1"/>
    <col min="5579" max="5579" width="10" style="5" customWidth="1"/>
    <col min="5580" max="5580" width="9.140625" style="5" customWidth="1"/>
    <col min="5581" max="5581" width="16.85546875" style="5" customWidth="1"/>
    <col min="5582" max="5582" width="9.140625" style="5"/>
    <col min="5583" max="5583" width="10.140625" style="5" bestFit="1" customWidth="1"/>
    <col min="5584" max="5584" width="9.85546875" style="5" bestFit="1" customWidth="1"/>
    <col min="5585" max="5826" width="9.140625" style="5"/>
    <col min="5827" max="5827" width="47" style="5" customWidth="1"/>
    <col min="5828" max="5828" width="7.140625" style="5" customWidth="1"/>
    <col min="5829" max="5829" width="7.7109375" style="5" customWidth="1"/>
    <col min="5830" max="5830" width="13.140625" style="5" customWidth="1"/>
    <col min="5831" max="5831" width="8.42578125" style="5" customWidth="1"/>
    <col min="5832" max="5832" width="13.42578125" style="5" customWidth="1"/>
    <col min="5833" max="5833" width="9.42578125" style="5" customWidth="1"/>
    <col min="5834" max="5834" width="10.28515625" style="5" customWidth="1"/>
    <col min="5835" max="5835" width="10" style="5" customWidth="1"/>
    <col min="5836" max="5836" width="9.140625" style="5" customWidth="1"/>
    <col min="5837" max="5837" width="16.85546875" style="5" customWidth="1"/>
    <col min="5838" max="5838" width="9.140625" style="5"/>
    <col min="5839" max="5839" width="10.140625" style="5" bestFit="1" customWidth="1"/>
    <col min="5840" max="5840" width="9.85546875" style="5" bestFit="1" customWidth="1"/>
    <col min="5841" max="6082" width="9.140625" style="5"/>
    <col min="6083" max="6083" width="47" style="5" customWidth="1"/>
    <col min="6084" max="6084" width="7.140625" style="5" customWidth="1"/>
    <col min="6085" max="6085" width="7.7109375" style="5" customWidth="1"/>
    <col min="6086" max="6086" width="13.140625" style="5" customWidth="1"/>
    <col min="6087" max="6087" width="8.42578125" style="5" customWidth="1"/>
    <col min="6088" max="6088" width="13.42578125" style="5" customWidth="1"/>
    <col min="6089" max="6089" width="9.42578125" style="5" customWidth="1"/>
    <col min="6090" max="6090" width="10.28515625" style="5" customWidth="1"/>
    <col min="6091" max="6091" width="10" style="5" customWidth="1"/>
    <col min="6092" max="6092" width="9.140625" style="5" customWidth="1"/>
    <col min="6093" max="6093" width="16.85546875" style="5" customWidth="1"/>
    <col min="6094" max="6094" width="9.140625" style="5"/>
    <col min="6095" max="6095" width="10.140625" style="5" bestFit="1" customWidth="1"/>
    <col min="6096" max="6096" width="9.85546875" style="5" bestFit="1" customWidth="1"/>
    <col min="6097" max="6338" width="9.140625" style="5"/>
    <col min="6339" max="6339" width="47" style="5" customWidth="1"/>
    <col min="6340" max="6340" width="7.140625" style="5" customWidth="1"/>
    <col min="6341" max="6341" width="7.7109375" style="5" customWidth="1"/>
    <col min="6342" max="6342" width="13.140625" style="5" customWidth="1"/>
    <col min="6343" max="6343" width="8.42578125" style="5" customWidth="1"/>
    <col min="6344" max="6344" width="13.42578125" style="5" customWidth="1"/>
    <col min="6345" max="6345" width="9.42578125" style="5" customWidth="1"/>
    <col min="6346" max="6346" width="10.28515625" style="5" customWidth="1"/>
    <col min="6347" max="6347" width="10" style="5" customWidth="1"/>
    <col min="6348" max="6348" width="9.140625" style="5" customWidth="1"/>
    <col min="6349" max="6349" width="16.85546875" style="5" customWidth="1"/>
    <col min="6350" max="6350" width="9.140625" style="5"/>
    <col min="6351" max="6351" width="10.140625" style="5" bestFit="1" customWidth="1"/>
    <col min="6352" max="6352" width="9.85546875" style="5" bestFit="1" customWidth="1"/>
    <col min="6353" max="6594" width="9.140625" style="5"/>
    <col min="6595" max="6595" width="47" style="5" customWidth="1"/>
    <col min="6596" max="6596" width="7.140625" style="5" customWidth="1"/>
    <col min="6597" max="6597" width="7.7109375" style="5" customWidth="1"/>
    <col min="6598" max="6598" width="13.140625" style="5" customWidth="1"/>
    <col min="6599" max="6599" width="8.42578125" style="5" customWidth="1"/>
    <col min="6600" max="6600" width="13.42578125" style="5" customWidth="1"/>
    <col min="6601" max="6601" width="9.42578125" style="5" customWidth="1"/>
    <col min="6602" max="6602" width="10.28515625" style="5" customWidth="1"/>
    <col min="6603" max="6603" width="10" style="5" customWidth="1"/>
    <col min="6604" max="6604" width="9.140625" style="5" customWidth="1"/>
    <col min="6605" max="6605" width="16.85546875" style="5" customWidth="1"/>
    <col min="6606" max="6606" width="9.140625" style="5"/>
    <col min="6607" max="6607" width="10.140625" style="5" bestFit="1" customWidth="1"/>
    <col min="6608" max="6608" width="9.85546875" style="5" bestFit="1" customWidth="1"/>
    <col min="6609" max="6850" width="9.140625" style="5"/>
    <col min="6851" max="6851" width="47" style="5" customWidth="1"/>
    <col min="6852" max="6852" width="7.140625" style="5" customWidth="1"/>
    <col min="6853" max="6853" width="7.7109375" style="5" customWidth="1"/>
    <col min="6854" max="6854" width="13.140625" style="5" customWidth="1"/>
    <col min="6855" max="6855" width="8.42578125" style="5" customWidth="1"/>
    <col min="6856" max="6856" width="13.42578125" style="5" customWidth="1"/>
    <col min="6857" max="6857" width="9.42578125" style="5" customWidth="1"/>
    <col min="6858" max="6858" width="10.28515625" style="5" customWidth="1"/>
    <col min="6859" max="6859" width="10" style="5" customWidth="1"/>
    <col min="6860" max="6860" width="9.140625" style="5" customWidth="1"/>
    <col min="6861" max="6861" width="16.85546875" style="5" customWidth="1"/>
    <col min="6862" max="6862" width="9.140625" style="5"/>
    <col min="6863" max="6863" width="10.140625" style="5" bestFit="1" customWidth="1"/>
    <col min="6864" max="6864" width="9.85546875" style="5" bestFit="1" customWidth="1"/>
    <col min="6865" max="7106" width="9.140625" style="5"/>
    <col min="7107" max="7107" width="47" style="5" customWidth="1"/>
    <col min="7108" max="7108" width="7.140625" style="5" customWidth="1"/>
    <col min="7109" max="7109" width="7.7109375" style="5" customWidth="1"/>
    <col min="7110" max="7110" width="13.140625" style="5" customWidth="1"/>
    <col min="7111" max="7111" width="8.42578125" style="5" customWidth="1"/>
    <col min="7112" max="7112" width="13.42578125" style="5" customWidth="1"/>
    <col min="7113" max="7113" width="9.42578125" style="5" customWidth="1"/>
    <col min="7114" max="7114" width="10.28515625" style="5" customWidth="1"/>
    <col min="7115" max="7115" width="10" style="5" customWidth="1"/>
    <col min="7116" max="7116" width="9.140625" style="5" customWidth="1"/>
    <col min="7117" max="7117" width="16.85546875" style="5" customWidth="1"/>
    <col min="7118" max="7118" width="9.140625" style="5"/>
    <col min="7119" max="7119" width="10.140625" style="5" bestFit="1" customWidth="1"/>
    <col min="7120" max="7120" width="9.85546875" style="5" bestFit="1" customWidth="1"/>
    <col min="7121" max="7362" width="9.140625" style="5"/>
    <col min="7363" max="7363" width="47" style="5" customWidth="1"/>
    <col min="7364" max="7364" width="7.140625" style="5" customWidth="1"/>
    <col min="7365" max="7365" width="7.7109375" style="5" customWidth="1"/>
    <col min="7366" max="7366" width="13.140625" style="5" customWidth="1"/>
    <col min="7367" max="7367" width="8.42578125" style="5" customWidth="1"/>
    <col min="7368" max="7368" width="13.42578125" style="5" customWidth="1"/>
    <col min="7369" max="7369" width="9.42578125" style="5" customWidth="1"/>
    <col min="7370" max="7370" width="10.28515625" style="5" customWidth="1"/>
    <col min="7371" max="7371" width="10" style="5" customWidth="1"/>
    <col min="7372" max="7372" width="9.140625" style="5" customWidth="1"/>
    <col min="7373" max="7373" width="16.85546875" style="5" customWidth="1"/>
    <col min="7374" max="7374" width="9.140625" style="5"/>
    <col min="7375" max="7375" width="10.140625" style="5" bestFit="1" customWidth="1"/>
    <col min="7376" max="7376" width="9.85546875" style="5" bestFit="1" customWidth="1"/>
    <col min="7377" max="7618" width="9.140625" style="5"/>
    <col min="7619" max="7619" width="47" style="5" customWidth="1"/>
    <col min="7620" max="7620" width="7.140625" style="5" customWidth="1"/>
    <col min="7621" max="7621" width="7.7109375" style="5" customWidth="1"/>
    <col min="7622" max="7622" width="13.140625" style="5" customWidth="1"/>
    <col min="7623" max="7623" width="8.42578125" style="5" customWidth="1"/>
    <col min="7624" max="7624" width="13.42578125" style="5" customWidth="1"/>
    <col min="7625" max="7625" width="9.42578125" style="5" customWidth="1"/>
    <col min="7626" max="7626" width="10.28515625" style="5" customWidth="1"/>
    <col min="7627" max="7627" width="10" style="5" customWidth="1"/>
    <col min="7628" max="7628" width="9.140625" style="5" customWidth="1"/>
    <col min="7629" max="7629" width="16.85546875" style="5" customWidth="1"/>
    <col min="7630" max="7630" width="9.140625" style="5"/>
    <col min="7631" max="7631" width="10.140625" style="5" bestFit="1" customWidth="1"/>
    <col min="7632" max="7632" width="9.85546875" style="5" bestFit="1" customWidth="1"/>
    <col min="7633" max="7874" width="9.140625" style="5"/>
    <col min="7875" max="7875" width="47" style="5" customWidth="1"/>
    <col min="7876" max="7876" width="7.140625" style="5" customWidth="1"/>
    <col min="7877" max="7877" width="7.7109375" style="5" customWidth="1"/>
    <col min="7878" max="7878" width="13.140625" style="5" customWidth="1"/>
    <col min="7879" max="7879" width="8.42578125" style="5" customWidth="1"/>
    <col min="7880" max="7880" width="13.42578125" style="5" customWidth="1"/>
    <col min="7881" max="7881" width="9.42578125" style="5" customWidth="1"/>
    <col min="7882" max="7882" width="10.28515625" style="5" customWidth="1"/>
    <col min="7883" max="7883" width="10" style="5" customWidth="1"/>
    <col min="7884" max="7884" width="9.140625" style="5" customWidth="1"/>
    <col min="7885" max="7885" width="16.85546875" style="5" customWidth="1"/>
    <col min="7886" max="7886" width="9.140625" style="5"/>
    <col min="7887" max="7887" width="10.140625" style="5" bestFit="1" customWidth="1"/>
    <col min="7888" max="7888" width="9.85546875" style="5" bestFit="1" customWidth="1"/>
    <col min="7889" max="8130" width="9.140625" style="5"/>
    <col min="8131" max="8131" width="47" style="5" customWidth="1"/>
    <col min="8132" max="8132" width="7.140625" style="5" customWidth="1"/>
    <col min="8133" max="8133" width="7.7109375" style="5" customWidth="1"/>
    <col min="8134" max="8134" width="13.140625" style="5" customWidth="1"/>
    <col min="8135" max="8135" width="8.42578125" style="5" customWidth="1"/>
    <col min="8136" max="8136" width="13.42578125" style="5" customWidth="1"/>
    <col min="8137" max="8137" width="9.42578125" style="5" customWidth="1"/>
    <col min="8138" max="8138" width="10.28515625" style="5" customWidth="1"/>
    <col min="8139" max="8139" width="10" style="5" customWidth="1"/>
    <col min="8140" max="8140" width="9.140625" style="5" customWidth="1"/>
    <col min="8141" max="8141" width="16.85546875" style="5" customWidth="1"/>
    <col min="8142" max="8142" width="9.140625" style="5"/>
    <col min="8143" max="8143" width="10.140625" style="5" bestFit="1" customWidth="1"/>
    <col min="8144" max="8144" width="9.85546875" style="5" bestFit="1" customWidth="1"/>
    <col min="8145" max="8386" width="9.140625" style="5"/>
    <col min="8387" max="8387" width="47" style="5" customWidth="1"/>
    <col min="8388" max="8388" width="7.140625" style="5" customWidth="1"/>
    <col min="8389" max="8389" width="7.7109375" style="5" customWidth="1"/>
    <col min="8390" max="8390" width="13.140625" style="5" customWidth="1"/>
    <col min="8391" max="8391" width="8.42578125" style="5" customWidth="1"/>
    <col min="8392" max="8392" width="13.42578125" style="5" customWidth="1"/>
    <col min="8393" max="8393" width="9.42578125" style="5" customWidth="1"/>
    <col min="8394" max="8394" width="10.28515625" style="5" customWidth="1"/>
    <col min="8395" max="8395" width="10" style="5" customWidth="1"/>
    <col min="8396" max="8396" width="9.140625" style="5" customWidth="1"/>
    <col min="8397" max="8397" width="16.85546875" style="5" customWidth="1"/>
    <col min="8398" max="8398" width="9.140625" style="5"/>
    <col min="8399" max="8399" width="10.140625" style="5" bestFit="1" customWidth="1"/>
    <col min="8400" max="8400" width="9.85546875" style="5" bestFit="1" customWidth="1"/>
    <col min="8401" max="8642" width="9.140625" style="5"/>
    <col min="8643" max="8643" width="47" style="5" customWidth="1"/>
    <col min="8644" max="8644" width="7.140625" style="5" customWidth="1"/>
    <col min="8645" max="8645" width="7.7109375" style="5" customWidth="1"/>
    <col min="8646" max="8646" width="13.140625" style="5" customWidth="1"/>
    <col min="8647" max="8647" width="8.42578125" style="5" customWidth="1"/>
    <col min="8648" max="8648" width="13.42578125" style="5" customWidth="1"/>
    <col min="8649" max="8649" width="9.42578125" style="5" customWidth="1"/>
    <col min="8650" max="8650" width="10.28515625" style="5" customWidth="1"/>
    <col min="8651" max="8651" width="10" style="5" customWidth="1"/>
    <col min="8652" max="8652" width="9.140625" style="5" customWidth="1"/>
    <col min="8653" max="8653" width="16.85546875" style="5" customWidth="1"/>
    <col min="8654" max="8654" width="9.140625" style="5"/>
    <col min="8655" max="8655" width="10.140625" style="5" bestFit="1" customWidth="1"/>
    <col min="8656" max="8656" width="9.85546875" style="5" bestFit="1" customWidth="1"/>
    <col min="8657" max="8898" width="9.140625" style="5"/>
    <col min="8899" max="8899" width="47" style="5" customWidth="1"/>
    <col min="8900" max="8900" width="7.140625" style="5" customWidth="1"/>
    <col min="8901" max="8901" width="7.7109375" style="5" customWidth="1"/>
    <col min="8902" max="8902" width="13.140625" style="5" customWidth="1"/>
    <col min="8903" max="8903" width="8.42578125" style="5" customWidth="1"/>
    <col min="8904" max="8904" width="13.42578125" style="5" customWidth="1"/>
    <col min="8905" max="8905" width="9.42578125" style="5" customWidth="1"/>
    <col min="8906" max="8906" width="10.28515625" style="5" customWidth="1"/>
    <col min="8907" max="8907" width="10" style="5" customWidth="1"/>
    <col min="8908" max="8908" width="9.140625" style="5" customWidth="1"/>
    <col min="8909" max="8909" width="16.85546875" style="5" customWidth="1"/>
    <col min="8910" max="8910" width="9.140625" style="5"/>
    <col min="8911" max="8911" width="10.140625" style="5" bestFit="1" customWidth="1"/>
    <col min="8912" max="8912" width="9.85546875" style="5" bestFit="1" customWidth="1"/>
    <col min="8913" max="9154" width="9.140625" style="5"/>
    <col min="9155" max="9155" width="47" style="5" customWidth="1"/>
    <col min="9156" max="9156" width="7.140625" style="5" customWidth="1"/>
    <col min="9157" max="9157" width="7.7109375" style="5" customWidth="1"/>
    <col min="9158" max="9158" width="13.140625" style="5" customWidth="1"/>
    <col min="9159" max="9159" width="8.42578125" style="5" customWidth="1"/>
    <col min="9160" max="9160" width="13.42578125" style="5" customWidth="1"/>
    <col min="9161" max="9161" width="9.42578125" style="5" customWidth="1"/>
    <col min="9162" max="9162" width="10.28515625" style="5" customWidth="1"/>
    <col min="9163" max="9163" width="10" style="5" customWidth="1"/>
    <col min="9164" max="9164" width="9.140625" style="5" customWidth="1"/>
    <col min="9165" max="9165" width="16.85546875" style="5" customWidth="1"/>
    <col min="9166" max="9166" width="9.140625" style="5"/>
    <col min="9167" max="9167" width="10.140625" style="5" bestFit="1" customWidth="1"/>
    <col min="9168" max="9168" width="9.85546875" style="5" bestFit="1" customWidth="1"/>
    <col min="9169" max="9410" width="9.140625" style="5"/>
    <col min="9411" max="9411" width="47" style="5" customWidth="1"/>
    <col min="9412" max="9412" width="7.140625" style="5" customWidth="1"/>
    <col min="9413" max="9413" width="7.7109375" style="5" customWidth="1"/>
    <col min="9414" max="9414" width="13.140625" style="5" customWidth="1"/>
    <col min="9415" max="9415" width="8.42578125" style="5" customWidth="1"/>
    <col min="9416" max="9416" width="13.42578125" style="5" customWidth="1"/>
    <col min="9417" max="9417" width="9.42578125" style="5" customWidth="1"/>
    <col min="9418" max="9418" width="10.28515625" style="5" customWidth="1"/>
    <col min="9419" max="9419" width="10" style="5" customWidth="1"/>
    <col min="9420" max="9420" width="9.140625" style="5" customWidth="1"/>
    <col min="9421" max="9421" width="16.85546875" style="5" customWidth="1"/>
    <col min="9422" max="9422" width="9.140625" style="5"/>
    <col min="9423" max="9423" width="10.140625" style="5" bestFit="1" customWidth="1"/>
    <col min="9424" max="9424" width="9.85546875" style="5" bestFit="1" customWidth="1"/>
    <col min="9425" max="9666" width="9.140625" style="5"/>
    <col min="9667" max="9667" width="47" style="5" customWidth="1"/>
    <col min="9668" max="9668" width="7.140625" style="5" customWidth="1"/>
    <col min="9669" max="9669" width="7.7109375" style="5" customWidth="1"/>
    <col min="9670" max="9670" width="13.140625" style="5" customWidth="1"/>
    <col min="9671" max="9671" width="8.42578125" style="5" customWidth="1"/>
    <col min="9672" max="9672" width="13.42578125" style="5" customWidth="1"/>
    <col min="9673" max="9673" width="9.42578125" style="5" customWidth="1"/>
    <col min="9674" max="9674" width="10.28515625" style="5" customWidth="1"/>
    <col min="9675" max="9675" width="10" style="5" customWidth="1"/>
    <col min="9676" max="9676" width="9.140625" style="5" customWidth="1"/>
    <col min="9677" max="9677" width="16.85546875" style="5" customWidth="1"/>
    <col min="9678" max="9678" width="9.140625" style="5"/>
    <col min="9679" max="9679" width="10.140625" style="5" bestFit="1" customWidth="1"/>
    <col min="9680" max="9680" width="9.85546875" style="5" bestFit="1" customWidth="1"/>
    <col min="9681" max="9922" width="9.140625" style="5"/>
    <col min="9923" max="9923" width="47" style="5" customWidth="1"/>
    <col min="9924" max="9924" width="7.140625" style="5" customWidth="1"/>
    <col min="9925" max="9925" width="7.7109375" style="5" customWidth="1"/>
    <col min="9926" max="9926" width="13.140625" style="5" customWidth="1"/>
    <col min="9927" max="9927" width="8.42578125" style="5" customWidth="1"/>
    <col min="9928" max="9928" width="13.42578125" style="5" customWidth="1"/>
    <col min="9929" max="9929" width="9.42578125" style="5" customWidth="1"/>
    <col min="9930" max="9930" width="10.28515625" style="5" customWidth="1"/>
    <col min="9931" max="9931" width="10" style="5" customWidth="1"/>
    <col min="9932" max="9932" width="9.140625" style="5" customWidth="1"/>
    <col min="9933" max="9933" width="16.85546875" style="5" customWidth="1"/>
    <col min="9934" max="9934" width="9.140625" style="5"/>
    <col min="9935" max="9935" width="10.140625" style="5" bestFit="1" customWidth="1"/>
    <col min="9936" max="9936" width="9.85546875" style="5" bestFit="1" customWidth="1"/>
    <col min="9937" max="10178" width="9.140625" style="5"/>
    <col min="10179" max="10179" width="47" style="5" customWidth="1"/>
    <col min="10180" max="10180" width="7.140625" style="5" customWidth="1"/>
    <col min="10181" max="10181" width="7.7109375" style="5" customWidth="1"/>
    <col min="10182" max="10182" width="13.140625" style="5" customWidth="1"/>
    <col min="10183" max="10183" width="8.42578125" style="5" customWidth="1"/>
    <col min="10184" max="10184" width="13.42578125" style="5" customWidth="1"/>
    <col min="10185" max="10185" width="9.42578125" style="5" customWidth="1"/>
    <col min="10186" max="10186" width="10.28515625" style="5" customWidth="1"/>
    <col min="10187" max="10187" width="10" style="5" customWidth="1"/>
    <col min="10188" max="10188" width="9.140625" style="5" customWidth="1"/>
    <col min="10189" max="10189" width="16.85546875" style="5" customWidth="1"/>
    <col min="10190" max="10190" width="9.140625" style="5"/>
    <col min="10191" max="10191" width="10.140625" style="5" bestFit="1" customWidth="1"/>
    <col min="10192" max="10192" width="9.85546875" style="5" bestFit="1" customWidth="1"/>
    <col min="10193" max="10434" width="9.140625" style="5"/>
    <col min="10435" max="10435" width="47" style="5" customWidth="1"/>
    <col min="10436" max="10436" width="7.140625" style="5" customWidth="1"/>
    <col min="10437" max="10437" width="7.7109375" style="5" customWidth="1"/>
    <col min="10438" max="10438" width="13.140625" style="5" customWidth="1"/>
    <col min="10439" max="10439" width="8.42578125" style="5" customWidth="1"/>
    <col min="10440" max="10440" width="13.42578125" style="5" customWidth="1"/>
    <col min="10441" max="10441" width="9.42578125" style="5" customWidth="1"/>
    <col min="10442" max="10442" width="10.28515625" style="5" customWidth="1"/>
    <col min="10443" max="10443" width="10" style="5" customWidth="1"/>
    <col min="10444" max="10444" width="9.140625" style="5" customWidth="1"/>
    <col min="10445" max="10445" width="16.85546875" style="5" customWidth="1"/>
    <col min="10446" max="10446" width="9.140625" style="5"/>
    <col min="10447" max="10447" width="10.140625" style="5" bestFit="1" customWidth="1"/>
    <col min="10448" max="10448" width="9.85546875" style="5" bestFit="1" customWidth="1"/>
    <col min="10449" max="10690" width="9.140625" style="5"/>
    <col min="10691" max="10691" width="47" style="5" customWidth="1"/>
    <col min="10692" max="10692" width="7.140625" style="5" customWidth="1"/>
    <col min="10693" max="10693" width="7.7109375" style="5" customWidth="1"/>
    <col min="10694" max="10694" width="13.140625" style="5" customWidth="1"/>
    <col min="10695" max="10695" width="8.42578125" style="5" customWidth="1"/>
    <col min="10696" max="10696" width="13.42578125" style="5" customWidth="1"/>
    <col min="10697" max="10697" width="9.42578125" style="5" customWidth="1"/>
    <col min="10698" max="10698" width="10.28515625" style="5" customWidth="1"/>
    <col min="10699" max="10699" width="10" style="5" customWidth="1"/>
    <col min="10700" max="10700" width="9.140625" style="5" customWidth="1"/>
    <col min="10701" max="10701" width="16.85546875" style="5" customWidth="1"/>
    <col min="10702" max="10702" width="9.140625" style="5"/>
    <col min="10703" max="10703" width="10.140625" style="5" bestFit="1" customWidth="1"/>
    <col min="10704" max="10704" width="9.85546875" style="5" bestFit="1" customWidth="1"/>
    <col min="10705" max="10946" width="9.140625" style="5"/>
    <col min="10947" max="10947" width="47" style="5" customWidth="1"/>
    <col min="10948" max="10948" width="7.140625" style="5" customWidth="1"/>
    <col min="10949" max="10949" width="7.7109375" style="5" customWidth="1"/>
    <col min="10950" max="10950" width="13.140625" style="5" customWidth="1"/>
    <col min="10951" max="10951" width="8.42578125" style="5" customWidth="1"/>
    <col min="10952" max="10952" width="13.42578125" style="5" customWidth="1"/>
    <col min="10953" max="10953" width="9.42578125" style="5" customWidth="1"/>
    <col min="10954" max="10954" width="10.28515625" style="5" customWidth="1"/>
    <col min="10955" max="10955" width="10" style="5" customWidth="1"/>
    <col min="10956" max="10956" width="9.140625" style="5" customWidth="1"/>
    <col min="10957" max="10957" width="16.85546875" style="5" customWidth="1"/>
    <col min="10958" max="10958" width="9.140625" style="5"/>
    <col min="10959" max="10959" width="10.140625" style="5" bestFit="1" customWidth="1"/>
    <col min="10960" max="10960" width="9.85546875" style="5" bestFit="1" customWidth="1"/>
    <col min="10961" max="11202" width="9.140625" style="5"/>
    <col min="11203" max="11203" width="47" style="5" customWidth="1"/>
    <col min="11204" max="11204" width="7.140625" style="5" customWidth="1"/>
    <col min="11205" max="11205" width="7.7109375" style="5" customWidth="1"/>
    <col min="11206" max="11206" width="13.140625" style="5" customWidth="1"/>
    <col min="11207" max="11207" width="8.42578125" style="5" customWidth="1"/>
    <col min="11208" max="11208" width="13.42578125" style="5" customWidth="1"/>
    <col min="11209" max="11209" width="9.42578125" style="5" customWidth="1"/>
    <col min="11210" max="11210" width="10.28515625" style="5" customWidth="1"/>
    <col min="11211" max="11211" width="10" style="5" customWidth="1"/>
    <col min="11212" max="11212" width="9.140625" style="5" customWidth="1"/>
    <col min="11213" max="11213" width="16.85546875" style="5" customWidth="1"/>
    <col min="11214" max="11214" width="9.140625" style="5"/>
    <col min="11215" max="11215" width="10.140625" style="5" bestFit="1" customWidth="1"/>
    <col min="11216" max="11216" width="9.85546875" style="5" bestFit="1" customWidth="1"/>
    <col min="11217" max="11458" width="9.140625" style="5"/>
    <col min="11459" max="11459" width="47" style="5" customWidth="1"/>
    <col min="11460" max="11460" width="7.140625" style="5" customWidth="1"/>
    <col min="11461" max="11461" width="7.7109375" style="5" customWidth="1"/>
    <col min="11462" max="11462" width="13.140625" style="5" customWidth="1"/>
    <col min="11463" max="11463" width="8.42578125" style="5" customWidth="1"/>
    <col min="11464" max="11464" width="13.42578125" style="5" customWidth="1"/>
    <col min="11465" max="11465" width="9.42578125" style="5" customWidth="1"/>
    <col min="11466" max="11466" width="10.28515625" style="5" customWidth="1"/>
    <col min="11467" max="11467" width="10" style="5" customWidth="1"/>
    <col min="11468" max="11468" width="9.140625" style="5" customWidth="1"/>
    <col min="11469" max="11469" width="16.85546875" style="5" customWidth="1"/>
    <col min="11470" max="11470" width="9.140625" style="5"/>
    <col min="11471" max="11471" width="10.140625" style="5" bestFit="1" customWidth="1"/>
    <col min="11472" max="11472" width="9.85546875" style="5" bestFit="1" customWidth="1"/>
    <col min="11473" max="11714" width="9.140625" style="5"/>
    <col min="11715" max="11715" width="47" style="5" customWidth="1"/>
    <col min="11716" max="11716" width="7.140625" style="5" customWidth="1"/>
    <col min="11717" max="11717" width="7.7109375" style="5" customWidth="1"/>
    <col min="11718" max="11718" width="13.140625" style="5" customWidth="1"/>
    <col min="11719" max="11719" width="8.42578125" style="5" customWidth="1"/>
    <col min="11720" max="11720" width="13.42578125" style="5" customWidth="1"/>
    <col min="11721" max="11721" width="9.42578125" style="5" customWidth="1"/>
    <col min="11722" max="11722" width="10.28515625" style="5" customWidth="1"/>
    <col min="11723" max="11723" width="10" style="5" customWidth="1"/>
    <col min="11724" max="11724" width="9.140625" style="5" customWidth="1"/>
    <col min="11725" max="11725" width="16.85546875" style="5" customWidth="1"/>
    <col min="11726" max="11726" width="9.140625" style="5"/>
    <col min="11727" max="11727" width="10.140625" style="5" bestFit="1" customWidth="1"/>
    <col min="11728" max="11728" width="9.85546875" style="5" bestFit="1" customWidth="1"/>
    <col min="11729" max="11970" width="9.140625" style="5"/>
    <col min="11971" max="11971" width="47" style="5" customWidth="1"/>
    <col min="11972" max="11972" width="7.140625" style="5" customWidth="1"/>
    <col min="11973" max="11973" width="7.7109375" style="5" customWidth="1"/>
    <col min="11974" max="11974" width="13.140625" style="5" customWidth="1"/>
    <col min="11975" max="11975" width="8.42578125" style="5" customWidth="1"/>
    <col min="11976" max="11976" width="13.42578125" style="5" customWidth="1"/>
    <col min="11977" max="11977" width="9.42578125" style="5" customWidth="1"/>
    <col min="11978" max="11978" width="10.28515625" style="5" customWidth="1"/>
    <col min="11979" max="11979" width="10" style="5" customWidth="1"/>
    <col min="11980" max="11980" width="9.140625" style="5" customWidth="1"/>
    <col min="11981" max="11981" width="16.85546875" style="5" customWidth="1"/>
    <col min="11982" max="11982" width="9.140625" style="5"/>
    <col min="11983" max="11983" width="10.140625" style="5" bestFit="1" customWidth="1"/>
    <col min="11984" max="11984" width="9.85546875" style="5" bestFit="1" customWidth="1"/>
    <col min="11985" max="12226" width="9.140625" style="5"/>
    <col min="12227" max="12227" width="47" style="5" customWidth="1"/>
    <col min="12228" max="12228" width="7.140625" style="5" customWidth="1"/>
    <col min="12229" max="12229" width="7.7109375" style="5" customWidth="1"/>
    <col min="12230" max="12230" width="13.140625" style="5" customWidth="1"/>
    <col min="12231" max="12231" width="8.42578125" style="5" customWidth="1"/>
    <col min="12232" max="12232" width="13.42578125" style="5" customWidth="1"/>
    <col min="12233" max="12233" width="9.42578125" style="5" customWidth="1"/>
    <col min="12234" max="12234" width="10.28515625" style="5" customWidth="1"/>
    <col min="12235" max="12235" width="10" style="5" customWidth="1"/>
    <col min="12236" max="12236" width="9.140625" style="5" customWidth="1"/>
    <col min="12237" max="12237" width="16.85546875" style="5" customWidth="1"/>
    <col min="12238" max="12238" width="9.140625" style="5"/>
    <col min="12239" max="12239" width="10.140625" style="5" bestFit="1" customWidth="1"/>
    <col min="12240" max="12240" width="9.85546875" style="5" bestFit="1" customWidth="1"/>
    <col min="12241" max="12482" width="9.140625" style="5"/>
    <col min="12483" max="12483" width="47" style="5" customWidth="1"/>
    <col min="12484" max="12484" width="7.140625" style="5" customWidth="1"/>
    <col min="12485" max="12485" width="7.7109375" style="5" customWidth="1"/>
    <col min="12486" max="12486" width="13.140625" style="5" customWidth="1"/>
    <col min="12487" max="12487" width="8.42578125" style="5" customWidth="1"/>
    <col min="12488" max="12488" width="13.42578125" style="5" customWidth="1"/>
    <col min="12489" max="12489" width="9.42578125" style="5" customWidth="1"/>
    <col min="12490" max="12490" width="10.28515625" style="5" customWidth="1"/>
    <col min="12491" max="12491" width="10" style="5" customWidth="1"/>
    <col min="12492" max="12492" width="9.140625" style="5" customWidth="1"/>
    <col min="12493" max="12493" width="16.85546875" style="5" customWidth="1"/>
    <col min="12494" max="12494" width="9.140625" style="5"/>
    <col min="12495" max="12495" width="10.140625" style="5" bestFit="1" customWidth="1"/>
    <col min="12496" max="12496" width="9.85546875" style="5" bestFit="1" customWidth="1"/>
    <col min="12497" max="12738" width="9.140625" style="5"/>
    <col min="12739" max="12739" width="47" style="5" customWidth="1"/>
    <col min="12740" max="12740" width="7.140625" style="5" customWidth="1"/>
    <col min="12741" max="12741" width="7.7109375" style="5" customWidth="1"/>
    <col min="12742" max="12742" width="13.140625" style="5" customWidth="1"/>
    <col min="12743" max="12743" width="8.42578125" style="5" customWidth="1"/>
    <col min="12744" max="12744" width="13.42578125" style="5" customWidth="1"/>
    <col min="12745" max="12745" width="9.42578125" style="5" customWidth="1"/>
    <col min="12746" max="12746" width="10.28515625" style="5" customWidth="1"/>
    <col min="12747" max="12747" width="10" style="5" customWidth="1"/>
    <col min="12748" max="12748" width="9.140625" style="5" customWidth="1"/>
    <col min="12749" max="12749" width="16.85546875" style="5" customWidth="1"/>
    <col min="12750" max="12750" width="9.140625" style="5"/>
    <col min="12751" max="12751" width="10.140625" style="5" bestFit="1" customWidth="1"/>
    <col min="12752" max="12752" width="9.85546875" style="5" bestFit="1" customWidth="1"/>
    <col min="12753" max="12994" width="9.140625" style="5"/>
    <col min="12995" max="12995" width="47" style="5" customWidth="1"/>
    <col min="12996" max="12996" width="7.140625" style="5" customWidth="1"/>
    <col min="12997" max="12997" width="7.7109375" style="5" customWidth="1"/>
    <col min="12998" max="12998" width="13.140625" style="5" customWidth="1"/>
    <col min="12999" max="12999" width="8.42578125" style="5" customWidth="1"/>
    <col min="13000" max="13000" width="13.42578125" style="5" customWidth="1"/>
    <col min="13001" max="13001" width="9.42578125" style="5" customWidth="1"/>
    <col min="13002" max="13002" width="10.28515625" style="5" customWidth="1"/>
    <col min="13003" max="13003" width="10" style="5" customWidth="1"/>
    <col min="13004" max="13004" width="9.140625" style="5" customWidth="1"/>
    <col min="13005" max="13005" width="16.85546875" style="5" customWidth="1"/>
    <col min="13006" max="13006" width="9.140625" style="5"/>
    <col min="13007" max="13007" width="10.140625" style="5" bestFit="1" customWidth="1"/>
    <col min="13008" max="13008" width="9.85546875" style="5" bestFit="1" customWidth="1"/>
    <col min="13009" max="13250" width="9.140625" style="5"/>
    <col min="13251" max="13251" width="47" style="5" customWidth="1"/>
    <col min="13252" max="13252" width="7.140625" style="5" customWidth="1"/>
    <col min="13253" max="13253" width="7.7109375" style="5" customWidth="1"/>
    <col min="13254" max="13254" width="13.140625" style="5" customWidth="1"/>
    <col min="13255" max="13255" width="8.42578125" style="5" customWidth="1"/>
    <col min="13256" max="13256" width="13.42578125" style="5" customWidth="1"/>
    <col min="13257" max="13257" width="9.42578125" style="5" customWidth="1"/>
    <col min="13258" max="13258" width="10.28515625" style="5" customWidth="1"/>
    <col min="13259" max="13259" width="10" style="5" customWidth="1"/>
    <col min="13260" max="13260" width="9.140625" style="5" customWidth="1"/>
    <col min="13261" max="13261" width="16.85546875" style="5" customWidth="1"/>
    <col min="13262" max="13262" width="9.140625" style="5"/>
    <col min="13263" max="13263" width="10.140625" style="5" bestFit="1" customWidth="1"/>
    <col min="13264" max="13264" width="9.85546875" style="5" bestFit="1" customWidth="1"/>
    <col min="13265" max="13506" width="9.140625" style="5"/>
    <col min="13507" max="13507" width="47" style="5" customWidth="1"/>
    <col min="13508" max="13508" width="7.140625" style="5" customWidth="1"/>
    <col min="13509" max="13509" width="7.7109375" style="5" customWidth="1"/>
    <col min="13510" max="13510" width="13.140625" style="5" customWidth="1"/>
    <col min="13511" max="13511" width="8.42578125" style="5" customWidth="1"/>
    <col min="13512" max="13512" width="13.42578125" style="5" customWidth="1"/>
    <col min="13513" max="13513" width="9.42578125" style="5" customWidth="1"/>
    <col min="13514" max="13514" width="10.28515625" style="5" customWidth="1"/>
    <col min="13515" max="13515" width="10" style="5" customWidth="1"/>
    <col min="13516" max="13516" width="9.140625" style="5" customWidth="1"/>
    <col min="13517" max="13517" width="16.85546875" style="5" customWidth="1"/>
    <col min="13518" max="13518" width="9.140625" style="5"/>
    <col min="13519" max="13519" width="10.140625" style="5" bestFit="1" customWidth="1"/>
    <col min="13520" max="13520" width="9.85546875" style="5" bestFit="1" customWidth="1"/>
    <col min="13521" max="13762" width="9.140625" style="5"/>
    <col min="13763" max="13763" width="47" style="5" customWidth="1"/>
    <col min="13764" max="13764" width="7.140625" style="5" customWidth="1"/>
    <col min="13765" max="13765" width="7.7109375" style="5" customWidth="1"/>
    <col min="13766" max="13766" width="13.140625" style="5" customWidth="1"/>
    <col min="13767" max="13767" width="8.42578125" style="5" customWidth="1"/>
    <col min="13768" max="13768" width="13.42578125" style="5" customWidth="1"/>
    <col min="13769" max="13769" width="9.42578125" style="5" customWidth="1"/>
    <col min="13770" max="13770" width="10.28515625" style="5" customWidth="1"/>
    <col min="13771" max="13771" width="10" style="5" customWidth="1"/>
    <col min="13772" max="13772" width="9.140625" style="5" customWidth="1"/>
    <col min="13773" max="13773" width="16.85546875" style="5" customWidth="1"/>
    <col min="13774" max="13774" width="9.140625" style="5"/>
    <col min="13775" max="13775" width="10.140625" style="5" bestFit="1" customWidth="1"/>
    <col min="13776" max="13776" width="9.85546875" style="5" bestFit="1" customWidth="1"/>
    <col min="13777" max="14018" width="9.140625" style="5"/>
    <col min="14019" max="14019" width="47" style="5" customWidth="1"/>
    <col min="14020" max="14020" width="7.140625" style="5" customWidth="1"/>
    <col min="14021" max="14021" width="7.7109375" style="5" customWidth="1"/>
    <col min="14022" max="14022" width="13.140625" style="5" customWidth="1"/>
    <col min="14023" max="14023" width="8.42578125" style="5" customWidth="1"/>
    <col min="14024" max="14024" width="13.42578125" style="5" customWidth="1"/>
    <col min="14025" max="14025" width="9.42578125" style="5" customWidth="1"/>
    <col min="14026" max="14026" width="10.28515625" style="5" customWidth="1"/>
    <col min="14027" max="14027" width="10" style="5" customWidth="1"/>
    <col min="14028" max="14028" width="9.140625" style="5" customWidth="1"/>
    <col min="14029" max="14029" width="16.85546875" style="5" customWidth="1"/>
    <col min="14030" max="14030" width="9.140625" style="5"/>
    <col min="14031" max="14031" width="10.140625" style="5" bestFit="1" customWidth="1"/>
    <col min="14032" max="14032" width="9.85546875" style="5" bestFit="1" customWidth="1"/>
    <col min="14033" max="14274" width="9.140625" style="5"/>
    <col min="14275" max="14275" width="47" style="5" customWidth="1"/>
    <col min="14276" max="14276" width="7.140625" style="5" customWidth="1"/>
    <col min="14277" max="14277" width="7.7109375" style="5" customWidth="1"/>
    <col min="14278" max="14278" width="13.140625" style="5" customWidth="1"/>
    <col min="14279" max="14279" width="8.42578125" style="5" customWidth="1"/>
    <col min="14280" max="14280" width="13.42578125" style="5" customWidth="1"/>
    <col min="14281" max="14281" width="9.42578125" style="5" customWidth="1"/>
    <col min="14282" max="14282" width="10.28515625" style="5" customWidth="1"/>
    <col min="14283" max="14283" width="10" style="5" customWidth="1"/>
    <col min="14284" max="14284" width="9.140625" style="5" customWidth="1"/>
    <col min="14285" max="14285" width="16.85546875" style="5" customWidth="1"/>
    <col min="14286" max="14286" width="9.140625" style="5"/>
    <col min="14287" max="14287" width="10.140625" style="5" bestFit="1" customWidth="1"/>
    <col min="14288" max="14288" width="9.85546875" style="5" bestFit="1" customWidth="1"/>
    <col min="14289" max="14530" width="9.140625" style="5"/>
    <col min="14531" max="14531" width="47" style="5" customWidth="1"/>
    <col min="14532" max="14532" width="7.140625" style="5" customWidth="1"/>
    <col min="14533" max="14533" width="7.7109375" style="5" customWidth="1"/>
    <col min="14534" max="14534" width="13.140625" style="5" customWidth="1"/>
    <col min="14535" max="14535" width="8.42578125" style="5" customWidth="1"/>
    <col min="14536" max="14536" width="13.42578125" style="5" customWidth="1"/>
    <col min="14537" max="14537" width="9.42578125" style="5" customWidth="1"/>
    <col min="14538" max="14538" width="10.28515625" style="5" customWidth="1"/>
    <col min="14539" max="14539" width="10" style="5" customWidth="1"/>
    <col min="14540" max="14540" width="9.140625" style="5" customWidth="1"/>
    <col min="14541" max="14541" width="16.85546875" style="5" customWidth="1"/>
    <col min="14542" max="14542" width="9.140625" style="5"/>
    <col min="14543" max="14543" width="10.140625" style="5" bestFit="1" customWidth="1"/>
    <col min="14544" max="14544" width="9.85546875" style="5" bestFit="1" customWidth="1"/>
    <col min="14545" max="14786" width="9.140625" style="5"/>
    <col min="14787" max="14787" width="47" style="5" customWidth="1"/>
    <col min="14788" max="14788" width="7.140625" style="5" customWidth="1"/>
    <col min="14789" max="14789" width="7.7109375" style="5" customWidth="1"/>
    <col min="14790" max="14790" width="13.140625" style="5" customWidth="1"/>
    <col min="14791" max="14791" width="8.42578125" style="5" customWidth="1"/>
    <col min="14792" max="14792" width="13.42578125" style="5" customWidth="1"/>
    <col min="14793" max="14793" width="9.42578125" style="5" customWidth="1"/>
    <col min="14794" max="14794" width="10.28515625" style="5" customWidth="1"/>
    <col min="14795" max="14795" width="10" style="5" customWidth="1"/>
    <col min="14796" max="14796" width="9.140625" style="5" customWidth="1"/>
    <col min="14797" max="14797" width="16.85546875" style="5" customWidth="1"/>
    <col min="14798" max="14798" width="9.140625" style="5"/>
    <col min="14799" max="14799" width="10.140625" style="5" bestFit="1" customWidth="1"/>
    <col min="14800" max="14800" width="9.85546875" style="5" bestFit="1" customWidth="1"/>
    <col min="14801" max="15042" width="9.140625" style="5"/>
    <col min="15043" max="15043" width="47" style="5" customWidth="1"/>
    <col min="15044" max="15044" width="7.140625" style="5" customWidth="1"/>
    <col min="15045" max="15045" width="7.7109375" style="5" customWidth="1"/>
    <col min="15046" max="15046" width="13.140625" style="5" customWidth="1"/>
    <col min="15047" max="15047" width="8.42578125" style="5" customWidth="1"/>
    <col min="15048" max="15048" width="13.42578125" style="5" customWidth="1"/>
    <col min="15049" max="15049" width="9.42578125" style="5" customWidth="1"/>
    <col min="15050" max="15050" width="10.28515625" style="5" customWidth="1"/>
    <col min="15051" max="15051" width="10" style="5" customWidth="1"/>
    <col min="15052" max="15052" width="9.140625" style="5" customWidth="1"/>
    <col min="15053" max="15053" width="16.85546875" style="5" customWidth="1"/>
    <col min="15054" max="15054" width="9.140625" style="5"/>
    <col min="15055" max="15055" width="10.140625" style="5" bestFit="1" customWidth="1"/>
    <col min="15056" max="15056" width="9.85546875" style="5" bestFit="1" customWidth="1"/>
    <col min="15057" max="15298" width="9.140625" style="5"/>
    <col min="15299" max="15299" width="47" style="5" customWidth="1"/>
    <col min="15300" max="15300" width="7.140625" style="5" customWidth="1"/>
    <col min="15301" max="15301" width="7.7109375" style="5" customWidth="1"/>
    <col min="15302" max="15302" width="13.140625" style="5" customWidth="1"/>
    <col min="15303" max="15303" width="8.42578125" style="5" customWidth="1"/>
    <col min="15304" max="15304" width="13.42578125" style="5" customWidth="1"/>
    <col min="15305" max="15305" width="9.42578125" style="5" customWidth="1"/>
    <col min="15306" max="15306" width="10.28515625" style="5" customWidth="1"/>
    <col min="15307" max="15307" width="10" style="5" customWidth="1"/>
    <col min="15308" max="15308" width="9.140625" style="5" customWidth="1"/>
    <col min="15309" max="15309" width="16.85546875" style="5" customWidth="1"/>
    <col min="15310" max="15310" width="9.140625" style="5"/>
    <col min="15311" max="15311" width="10.140625" style="5" bestFit="1" customWidth="1"/>
    <col min="15312" max="15312" width="9.85546875" style="5" bestFit="1" customWidth="1"/>
    <col min="15313" max="15554" width="9.140625" style="5"/>
    <col min="15555" max="15555" width="47" style="5" customWidth="1"/>
    <col min="15556" max="15556" width="7.140625" style="5" customWidth="1"/>
    <col min="15557" max="15557" width="7.7109375" style="5" customWidth="1"/>
    <col min="15558" max="15558" width="13.140625" style="5" customWidth="1"/>
    <col min="15559" max="15559" width="8.42578125" style="5" customWidth="1"/>
    <col min="15560" max="15560" width="13.42578125" style="5" customWidth="1"/>
    <col min="15561" max="15561" width="9.42578125" style="5" customWidth="1"/>
    <col min="15562" max="15562" width="10.28515625" style="5" customWidth="1"/>
    <col min="15563" max="15563" width="10" style="5" customWidth="1"/>
    <col min="15564" max="15564" width="9.140625" style="5" customWidth="1"/>
    <col min="15565" max="15565" width="16.85546875" style="5" customWidth="1"/>
    <col min="15566" max="15566" width="9.140625" style="5"/>
    <col min="15567" max="15567" width="10.140625" style="5" bestFit="1" customWidth="1"/>
    <col min="15568" max="15568" width="9.85546875" style="5" bestFit="1" customWidth="1"/>
    <col min="15569" max="15810" width="9.140625" style="5"/>
    <col min="15811" max="15811" width="47" style="5" customWidth="1"/>
    <col min="15812" max="15812" width="7.140625" style="5" customWidth="1"/>
    <col min="15813" max="15813" width="7.7109375" style="5" customWidth="1"/>
    <col min="15814" max="15814" width="13.140625" style="5" customWidth="1"/>
    <col min="15815" max="15815" width="8.42578125" style="5" customWidth="1"/>
    <col min="15816" max="15816" width="13.42578125" style="5" customWidth="1"/>
    <col min="15817" max="15817" width="9.42578125" style="5" customWidth="1"/>
    <col min="15818" max="15818" width="10.28515625" style="5" customWidth="1"/>
    <col min="15819" max="15819" width="10" style="5" customWidth="1"/>
    <col min="15820" max="15820" width="9.140625" style="5" customWidth="1"/>
    <col min="15821" max="15821" width="16.85546875" style="5" customWidth="1"/>
    <col min="15822" max="15822" width="9.140625" style="5"/>
    <col min="15823" max="15823" width="10.140625" style="5" bestFit="1" customWidth="1"/>
    <col min="15824" max="15824" width="9.85546875" style="5" bestFit="1" customWidth="1"/>
    <col min="15825" max="16066" width="9.140625" style="5"/>
    <col min="16067" max="16067" width="47" style="5" customWidth="1"/>
    <col min="16068" max="16068" width="7.140625" style="5" customWidth="1"/>
    <col min="16069" max="16069" width="7.7109375" style="5" customWidth="1"/>
    <col min="16070" max="16070" width="13.140625" style="5" customWidth="1"/>
    <col min="16071" max="16071" width="8.42578125" style="5" customWidth="1"/>
    <col min="16072" max="16072" width="13.42578125" style="5" customWidth="1"/>
    <col min="16073" max="16073" width="9.42578125" style="5" customWidth="1"/>
    <col min="16074" max="16074" width="10.28515625" style="5" customWidth="1"/>
    <col min="16075" max="16075" width="10" style="5" customWidth="1"/>
    <col min="16076" max="16076" width="9.140625" style="5" customWidth="1"/>
    <col min="16077" max="16077" width="16.85546875" style="5" customWidth="1"/>
    <col min="16078" max="16078" width="9.140625" style="5"/>
    <col min="16079" max="16079" width="10.140625" style="5" bestFit="1" customWidth="1"/>
    <col min="16080" max="16080" width="9.85546875" style="5" bestFit="1" customWidth="1"/>
    <col min="16081" max="16384" width="9.140625" style="5"/>
  </cols>
  <sheetData>
    <row r="1" spans="1:82" s="1" customFormat="1" ht="12.75" customHeight="1" x14ac:dyDescent="0.2">
      <c r="A1" s="3"/>
      <c r="B1" s="3"/>
      <c r="C1" s="74" t="s">
        <v>20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41"/>
      <c r="Z1" s="41"/>
    </row>
    <row r="2" spans="1:82" s="1" customFormat="1" ht="12.75" customHeight="1" x14ac:dyDescent="0.2">
      <c r="A2" s="3"/>
      <c r="B2" s="3"/>
      <c r="C2" s="74" t="s">
        <v>77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41"/>
      <c r="Z2" s="41"/>
    </row>
    <row r="3" spans="1:82" s="1" customFormat="1" ht="12.75" customHeight="1" x14ac:dyDescent="0.2">
      <c r="A3" s="3"/>
      <c r="B3" s="3"/>
      <c r="C3" s="74" t="s">
        <v>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41"/>
      <c r="Z3" s="41"/>
    </row>
    <row r="4" spans="1:82" s="1" customFormat="1" ht="12.75" customHeight="1" x14ac:dyDescent="0.2">
      <c r="A4" s="3"/>
      <c r="B4" s="3"/>
      <c r="C4" s="75" t="s">
        <v>15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4"/>
      <c r="Z4" s="4"/>
    </row>
    <row r="5" spans="1:82" x14ac:dyDescent="0.2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82" s="6" customFormat="1" ht="33.75" customHeight="1" x14ac:dyDescent="0.25">
      <c r="A6" s="69" t="s">
        <v>2</v>
      </c>
      <c r="B6" s="69" t="s">
        <v>23</v>
      </c>
      <c r="C6" s="69"/>
      <c r="D6" s="69"/>
      <c r="E6" s="69"/>
      <c r="F6" s="69"/>
      <c r="G6" s="69"/>
      <c r="H6" s="69" t="s">
        <v>24</v>
      </c>
      <c r="I6" s="69" t="s">
        <v>22</v>
      </c>
      <c r="J6" s="69"/>
      <c r="K6" s="69"/>
      <c r="L6" s="69"/>
      <c r="M6" s="69" t="s">
        <v>27</v>
      </c>
      <c r="N6" s="69"/>
      <c r="O6" s="69"/>
      <c r="P6" s="69"/>
      <c r="Q6" s="69" t="s">
        <v>28</v>
      </c>
      <c r="R6" s="69"/>
      <c r="S6" s="69"/>
      <c r="T6" s="69"/>
      <c r="U6" s="69"/>
      <c r="V6" s="69"/>
      <c r="W6" s="69"/>
      <c r="X6" s="69"/>
      <c r="Y6" s="69"/>
      <c r="Z6" s="69"/>
      <c r="AA6" s="69" t="s">
        <v>31</v>
      </c>
      <c r="AB6" s="69" t="s">
        <v>32</v>
      </c>
    </row>
    <row r="7" spans="1:82" s="6" customFormat="1" ht="87" customHeight="1" x14ac:dyDescent="0.25">
      <c r="A7" s="69"/>
      <c r="B7" s="69" t="s">
        <v>21</v>
      </c>
      <c r="C7" s="69" t="s">
        <v>3</v>
      </c>
      <c r="D7" s="69" t="s">
        <v>48</v>
      </c>
      <c r="E7" s="69" t="s">
        <v>4</v>
      </c>
      <c r="F7" s="69"/>
      <c r="G7" s="69" t="s">
        <v>76</v>
      </c>
      <c r="H7" s="69"/>
      <c r="I7" s="69" t="s">
        <v>5</v>
      </c>
      <c r="J7" s="69" t="s">
        <v>6</v>
      </c>
      <c r="K7" s="69" t="s">
        <v>60</v>
      </c>
      <c r="L7" s="69" t="s">
        <v>8</v>
      </c>
      <c r="M7" s="70" t="s">
        <v>7</v>
      </c>
      <c r="N7" s="70"/>
      <c r="O7" s="70" t="s">
        <v>26</v>
      </c>
      <c r="P7" s="70" t="s">
        <v>9</v>
      </c>
      <c r="Q7" s="70" t="s">
        <v>19</v>
      </c>
      <c r="R7" s="70"/>
      <c r="S7" s="70" t="s">
        <v>16</v>
      </c>
      <c r="T7" s="70"/>
      <c r="U7" s="69" t="s">
        <v>17</v>
      </c>
      <c r="V7" s="69"/>
      <c r="W7" s="69" t="s">
        <v>18</v>
      </c>
      <c r="X7" s="69"/>
      <c r="Y7" s="69" t="s">
        <v>51</v>
      </c>
      <c r="Z7" s="69"/>
      <c r="AA7" s="69"/>
      <c r="AB7" s="69"/>
    </row>
    <row r="8" spans="1:82" s="6" customFormat="1" ht="31.5" x14ac:dyDescent="0.25">
      <c r="A8" s="69"/>
      <c r="B8" s="69"/>
      <c r="C8" s="69"/>
      <c r="D8" s="69"/>
      <c r="E8" s="40" t="s">
        <v>5</v>
      </c>
      <c r="F8" s="40" t="s">
        <v>6</v>
      </c>
      <c r="G8" s="69"/>
      <c r="H8" s="69"/>
      <c r="I8" s="69"/>
      <c r="J8" s="69"/>
      <c r="K8" s="69"/>
      <c r="L8" s="69"/>
      <c r="M8" s="40" t="s">
        <v>61</v>
      </c>
      <c r="N8" s="40" t="s">
        <v>25</v>
      </c>
      <c r="O8" s="70"/>
      <c r="P8" s="70"/>
      <c r="Q8" s="40" t="s">
        <v>29</v>
      </c>
      <c r="R8" s="40" t="s">
        <v>30</v>
      </c>
      <c r="S8" s="40" t="s">
        <v>29</v>
      </c>
      <c r="T8" s="40" t="s">
        <v>30</v>
      </c>
      <c r="U8" s="40" t="s">
        <v>5</v>
      </c>
      <c r="V8" s="40" t="s">
        <v>6</v>
      </c>
      <c r="W8" s="40" t="s">
        <v>29</v>
      </c>
      <c r="X8" s="40" t="s">
        <v>30</v>
      </c>
      <c r="Y8" s="40" t="s">
        <v>29</v>
      </c>
      <c r="Z8" s="40" t="s">
        <v>30</v>
      </c>
      <c r="AA8" s="69"/>
      <c r="AB8" s="69"/>
    </row>
    <row r="9" spans="1:82" s="6" customFormat="1" x14ac:dyDescent="0.25">
      <c r="A9" s="43">
        <v>1</v>
      </c>
      <c r="B9" s="43" t="s">
        <v>13</v>
      </c>
      <c r="C9" s="40">
        <v>3</v>
      </c>
      <c r="D9" s="43" t="s">
        <v>36</v>
      </c>
      <c r="E9" s="43" t="s">
        <v>37</v>
      </c>
      <c r="F9" s="43" t="s">
        <v>38</v>
      </c>
      <c r="G9" s="40">
        <v>7</v>
      </c>
      <c r="H9" s="40">
        <v>8</v>
      </c>
      <c r="I9" s="43" t="s">
        <v>39</v>
      </c>
      <c r="J9" s="43" t="s">
        <v>40</v>
      </c>
      <c r="K9" s="40">
        <v>11</v>
      </c>
      <c r="L9" s="40">
        <v>12</v>
      </c>
      <c r="M9" s="43" t="s">
        <v>41</v>
      </c>
      <c r="N9" s="43" t="s">
        <v>42</v>
      </c>
      <c r="O9" s="40">
        <v>15</v>
      </c>
      <c r="P9" s="40">
        <v>16</v>
      </c>
      <c r="Q9" s="43" t="s">
        <v>43</v>
      </c>
      <c r="R9" s="43" t="s">
        <v>44</v>
      </c>
      <c r="S9" s="40">
        <v>19</v>
      </c>
      <c r="T9" s="40">
        <v>20</v>
      </c>
      <c r="U9" s="43" t="s">
        <v>45</v>
      </c>
      <c r="V9" s="43" t="s">
        <v>46</v>
      </c>
      <c r="W9" s="40">
        <v>23</v>
      </c>
      <c r="X9" s="40">
        <v>24</v>
      </c>
      <c r="Y9" s="40">
        <v>25</v>
      </c>
      <c r="Z9" s="40">
        <v>26</v>
      </c>
      <c r="AA9" s="40">
        <v>27</v>
      </c>
      <c r="AB9" s="40">
        <v>28</v>
      </c>
    </row>
    <row r="10" spans="1:82" s="13" customFormat="1" ht="29.25" customHeight="1" x14ac:dyDescent="0.2">
      <c r="A10" s="7"/>
      <c r="B10" s="2" t="s">
        <v>33</v>
      </c>
      <c r="C10" s="14"/>
      <c r="D10" s="9" t="s">
        <v>50</v>
      </c>
      <c r="E10" s="10">
        <v>15529</v>
      </c>
      <c r="F10" s="11">
        <v>16113</v>
      </c>
      <c r="G10" s="11"/>
      <c r="H10" s="11"/>
      <c r="I10" s="12">
        <v>666447</v>
      </c>
      <c r="J10" s="12">
        <v>684457</v>
      </c>
      <c r="K10" s="11">
        <f>J10-I10</f>
        <v>18010</v>
      </c>
      <c r="L10" s="11"/>
      <c r="M10" s="10">
        <f>M35</f>
        <v>289219.58701999998</v>
      </c>
      <c r="N10" s="10">
        <f>N35</f>
        <v>395237.43879999995</v>
      </c>
      <c r="O10" s="10"/>
      <c r="P10" s="10"/>
      <c r="Q10" s="38">
        <f>-8.6</f>
        <v>-8.6</v>
      </c>
      <c r="R10" s="38">
        <v>5.3</v>
      </c>
      <c r="S10" s="38">
        <v>0.6</v>
      </c>
      <c r="T10" s="38">
        <v>1.8</v>
      </c>
      <c r="U10" s="38">
        <f>-1.1</f>
        <v>-1.1000000000000001</v>
      </c>
      <c r="V10" s="38">
        <f>-1.5</f>
        <v>-1.5</v>
      </c>
      <c r="W10" s="38">
        <v>-25.7</v>
      </c>
      <c r="X10" s="38">
        <v>-16</v>
      </c>
      <c r="Y10" s="38">
        <v>-10.6</v>
      </c>
      <c r="Z10" s="38">
        <v>0.1</v>
      </c>
      <c r="AA10" s="77" t="s">
        <v>116</v>
      </c>
      <c r="AB10" s="77" t="s">
        <v>117</v>
      </c>
    </row>
    <row r="11" spans="1:82" s="13" customFormat="1" ht="9" customHeight="1" x14ac:dyDescent="0.2">
      <c r="A11" s="7"/>
      <c r="B11" s="43" t="s">
        <v>154</v>
      </c>
      <c r="C11" s="14"/>
      <c r="D11" s="9"/>
      <c r="E11" s="10"/>
      <c r="F11" s="11"/>
      <c r="G11" s="11"/>
      <c r="H11" s="11"/>
      <c r="I11" s="12"/>
      <c r="J11" s="12"/>
      <c r="K11" s="11"/>
      <c r="L11" s="11"/>
      <c r="M11" s="10"/>
      <c r="N11" s="10"/>
      <c r="O11" s="10"/>
      <c r="P11" s="10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78"/>
      <c r="AB11" s="78"/>
    </row>
    <row r="12" spans="1:82" s="34" customFormat="1" ht="21" customHeight="1" x14ac:dyDescent="0.2">
      <c r="A12" s="7">
        <v>1</v>
      </c>
      <c r="B12" s="2"/>
      <c r="C12" s="14" t="s">
        <v>52</v>
      </c>
      <c r="D12" s="9"/>
      <c r="E12" s="12">
        <f>SUM(E14:E14)</f>
        <v>3</v>
      </c>
      <c r="F12" s="12">
        <f>SUM(F14:F14)</f>
        <v>3</v>
      </c>
      <c r="G12" s="72" t="s">
        <v>78</v>
      </c>
      <c r="H12" s="73" t="s">
        <v>47</v>
      </c>
      <c r="I12" s="12">
        <f>SUM(I13:I13)</f>
        <v>144660</v>
      </c>
      <c r="J12" s="12">
        <f>SUM(J13:J13)</f>
        <v>142630</v>
      </c>
      <c r="K12" s="12">
        <f>SUM(K13:K13)</f>
        <v>-2030</v>
      </c>
      <c r="L12" s="12"/>
      <c r="M12" s="12">
        <f>SUM(M13:M13)</f>
        <v>142630</v>
      </c>
      <c r="N12" s="12">
        <f>SUM(N14:N14)</f>
        <v>0</v>
      </c>
      <c r="O12" s="10"/>
      <c r="P12" s="10"/>
      <c r="Q12" s="10"/>
      <c r="R12" s="15"/>
      <c r="S12" s="10"/>
      <c r="T12" s="10"/>
      <c r="U12" s="10"/>
      <c r="V12" s="15"/>
      <c r="W12" s="10"/>
      <c r="X12" s="15"/>
      <c r="Y12" s="15"/>
      <c r="Z12" s="15"/>
      <c r="AA12" s="78"/>
      <c r="AB12" s="78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</row>
    <row r="13" spans="1:82" s="34" customFormat="1" ht="28.5" customHeight="1" x14ac:dyDescent="0.2">
      <c r="A13" s="79" t="s">
        <v>10</v>
      </c>
      <c r="B13" s="79"/>
      <c r="C13" s="80" t="s">
        <v>118</v>
      </c>
      <c r="D13" s="40" t="s">
        <v>99</v>
      </c>
      <c r="E13" s="40">
        <v>1</v>
      </c>
      <c r="F13" s="12">
        <v>1</v>
      </c>
      <c r="G13" s="72"/>
      <c r="H13" s="73"/>
      <c r="I13" s="81">
        <v>144660</v>
      </c>
      <c r="J13" s="81">
        <v>142630</v>
      </c>
      <c r="K13" s="81">
        <f>J13-I13</f>
        <v>-2030</v>
      </c>
      <c r="L13" s="82" t="s">
        <v>119</v>
      </c>
      <c r="M13" s="83">
        <f>J13</f>
        <v>142630</v>
      </c>
      <c r="N13" s="84"/>
      <c r="O13" s="16"/>
      <c r="P13" s="46"/>
      <c r="Q13" s="16"/>
      <c r="R13" s="18"/>
      <c r="S13" s="16"/>
      <c r="T13" s="16"/>
      <c r="U13" s="19"/>
      <c r="V13" s="20"/>
      <c r="W13" s="19"/>
      <c r="X13" s="20"/>
      <c r="Y13" s="20"/>
      <c r="Z13" s="20"/>
      <c r="AA13" s="78"/>
      <c r="AB13" s="78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</row>
    <row r="14" spans="1:82" s="34" customFormat="1" ht="16.5" customHeight="1" x14ac:dyDescent="0.2">
      <c r="A14" s="85"/>
      <c r="B14" s="85"/>
      <c r="C14" s="80"/>
      <c r="D14" s="40" t="s">
        <v>79</v>
      </c>
      <c r="E14" s="40">
        <v>3</v>
      </c>
      <c r="F14" s="17">
        <v>3</v>
      </c>
      <c r="G14" s="72"/>
      <c r="H14" s="73"/>
      <c r="I14" s="81"/>
      <c r="J14" s="81"/>
      <c r="K14" s="81"/>
      <c r="L14" s="82"/>
      <c r="M14" s="83"/>
      <c r="N14" s="84"/>
      <c r="O14" s="10"/>
      <c r="P14" s="10"/>
      <c r="Q14" s="10"/>
      <c r="R14" s="15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s="34" customFormat="1" ht="19.5" customHeight="1" x14ac:dyDescent="0.2">
      <c r="A15" s="7" t="s">
        <v>13</v>
      </c>
      <c r="B15" s="7"/>
      <c r="C15" s="8" t="s">
        <v>56</v>
      </c>
      <c r="D15" s="10" t="s">
        <v>1</v>
      </c>
      <c r="E15" s="10">
        <f>SUM(E16:E33)</f>
        <v>10885.000000000002</v>
      </c>
      <c r="F15" s="10">
        <f>SUM(F16:F33)</f>
        <v>11162.51</v>
      </c>
      <c r="G15" s="72"/>
      <c r="H15" s="73"/>
      <c r="I15" s="10">
        <f>SUM(I16:I34)</f>
        <v>521787</v>
      </c>
      <c r="J15" s="10">
        <f>SUM(J16:J34)</f>
        <v>541827.02581999986</v>
      </c>
      <c r="K15" s="12">
        <f t="shared" ref="K15" si="0">K18+K17+K16</f>
        <v>39155.606270000004</v>
      </c>
      <c r="L15" s="12"/>
      <c r="M15" s="12">
        <f>M18+M17+M16</f>
        <v>146589.58701999998</v>
      </c>
      <c r="N15" s="12">
        <f>J15-M15</f>
        <v>395237.43879999989</v>
      </c>
      <c r="O15" s="10"/>
      <c r="P15" s="10"/>
      <c r="Q15" s="10"/>
      <c r="R15" s="15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s="34" customFormat="1" ht="19.5" customHeight="1" x14ac:dyDescent="0.2">
      <c r="A16" s="43" t="s">
        <v>14</v>
      </c>
      <c r="B16" s="7"/>
      <c r="C16" s="86" t="s">
        <v>80</v>
      </c>
      <c r="D16" s="40" t="s">
        <v>1</v>
      </c>
      <c r="E16" s="40">
        <v>1325</v>
      </c>
      <c r="F16" s="16">
        <v>1245</v>
      </c>
      <c r="G16" s="72"/>
      <c r="H16" s="73"/>
      <c r="I16" s="16">
        <v>25823</v>
      </c>
      <c r="J16" s="16">
        <v>33071.970159999997</v>
      </c>
      <c r="K16" s="17">
        <f>J16-I16</f>
        <v>7248.9701599999971</v>
      </c>
      <c r="L16" s="48" t="s">
        <v>158</v>
      </c>
      <c r="M16" s="45">
        <f>J16</f>
        <v>33071.970159999997</v>
      </c>
      <c r="N16" s="45"/>
      <c r="O16" s="10"/>
      <c r="P16" s="10"/>
      <c r="Q16" s="10"/>
      <c r="R16" s="1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82" s="34" customFormat="1" ht="30" customHeight="1" x14ac:dyDescent="0.2">
      <c r="A17" s="43" t="s">
        <v>11</v>
      </c>
      <c r="B17" s="7"/>
      <c r="C17" s="86" t="s">
        <v>81</v>
      </c>
      <c r="D17" s="40" t="s">
        <v>1</v>
      </c>
      <c r="E17" s="40">
        <v>1550</v>
      </c>
      <c r="F17" s="16">
        <v>1542</v>
      </c>
      <c r="G17" s="72"/>
      <c r="H17" s="73"/>
      <c r="I17" s="16">
        <v>75456</v>
      </c>
      <c r="J17" s="16">
        <v>69587.616859999995</v>
      </c>
      <c r="K17" s="17">
        <f t="shared" ref="K17:K35" si="1">J17-I17</f>
        <v>-5868.3831400000054</v>
      </c>
      <c r="L17" s="49"/>
      <c r="M17" s="45">
        <f t="shared" ref="M17" si="2">J17</f>
        <v>69587.616859999995</v>
      </c>
      <c r="N17" s="45"/>
      <c r="O17" s="10"/>
      <c r="P17" s="10"/>
      <c r="Q17" s="10"/>
      <c r="R17" s="15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</row>
    <row r="18" spans="1:82" s="34" customFormat="1" ht="29.25" customHeight="1" x14ac:dyDescent="0.2">
      <c r="A18" s="28" t="s">
        <v>55</v>
      </c>
      <c r="B18" s="43"/>
      <c r="C18" s="22" t="s">
        <v>82</v>
      </c>
      <c r="D18" s="40" t="s">
        <v>1</v>
      </c>
      <c r="E18" s="40">
        <v>1200</v>
      </c>
      <c r="F18" s="17">
        <v>1265</v>
      </c>
      <c r="G18" s="72"/>
      <c r="H18" s="73"/>
      <c r="I18" s="17">
        <v>176210</v>
      </c>
      <c r="J18" s="17">
        <v>213985.01925000001</v>
      </c>
      <c r="K18" s="17">
        <f t="shared" si="1"/>
        <v>37775.019250000012</v>
      </c>
      <c r="L18" s="49"/>
      <c r="M18" s="45">
        <v>43930</v>
      </c>
      <c r="N18" s="45">
        <f>J18-M18</f>
        <v>170055.01925000001</v>
      </c>
      <c r="O18" s="16"/>
      <c r="P18" s="16"/>
      <c r="Q18" s="16"/>
      <c r="R18" s="18"/>
      <c r="S18" s="16"/>
      <c r="T18" s="16"/>
      <c r="U18" s="19"/>
      <c r="V18" s="21"/>
      <c r="W18" s="19"/>
      <c r="X18" s="21"/>
      <c r="Y18" s="21"/>
      <c r="Z18" s="21"/>
      <c r="AA18" s="19"/>
      <c r="AB18" s="21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</row>
    <row r="19" spans="1:82" s="34" customFormat="1" ht="15.75" customHeight="1" x14ac:dyDescent="0.2">
      <c r="A19" s="28" t="s">
        <v>100</v>
      </c>
      <c r="B19" s="43"/>
      <c r="C19" s="22" t="s">
        <v>83</v>
      </c>
      <c r="D19" s="40" t="s">
        <v>1</v>
      </c>
      <c r="E19" s="40">
        <v>584</v>
      </c>
      <c r="F19" s="17">
        <v>745</v>
      </c>
      <c r="G19" s="72"/>
      <c r="H19" s="73"/>
      <c r="I19" s="17">
        <v>5348</v>
      </c>
      <c r="J19" s="17">
        <v>8877.6039299999993</v>
      </c>
      <c r="K19" s="17">
        <f t="shared" si="1"/>
        <v>3529.6039299999993</v>
      </c>
      <c r="L19" s="50"/>
      <c r="M19" s="16"/>
      <c r="N19" s="16">
        <f>J19</f>
        <v>8877.6039299999993</v>
      </c>
      <c r="O19" s="16"/>
      <c r="P19" s="16"/>
      <c r="Q19" s="16"/>
      <c r="R19" s="18"/>
      <c r="S19" s="16"/>
      <c r="T19" s="16"/>
      <c r="U19" s="19"/>
      <c r="V19" s="21"/>
      <c r="W19" s="19"/>
      <c r="X19" s="21"/>
      <c r="Y19" s="21"/>
      <c r="Z19" s="21"/>
      <c r="AA19" s="19"/>
      <c r="AB19" s="21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</row>
    <row r="20" spans="1:82" s="34" customFormat="1" ht="19.5" customHeight="1" x14ac:dyDescent="0.2">
      <c r="A20" s="28" t="s">
        <v>101</v>
      </c>
      <c r="B20" s="43"/>
      <c r="C20" s="22" t="s">
        <v>84</v>
      </c>
      <c r="D20" s="40" t="s">
        <v>1</v>
      </c>
      <c r="E20" s="40">
        <v>330</v>
      </c>
      <c r="F20" s="17">
        <v>330</v>
      </c>
      <c r="G20" s="72"/>
      <c r="H20" s="73"/>
      <c r="I20" s="17">
        <v>2577</v>
      </c>
      <c r="J20" s="17">
        <v>1937.2044800000001</v>
      </c>
      <c r="K20" s="17">
        <f t="shared" si="1"/>
        <v>-639.7955199999999</v>
      </c>
      <c r="L20" s="48" t="s">
        <v>59</v>
      </c>
      <c r="M20" s="16"/>
      <c r="N20" s="16">
        <f t="shared" ref="N20:N34" si="3">J20</f>
        <v>1937.2044800000001</v>
      </c>
      <c r="O20" s="16"/>
      <c r="P20" s="16"/>
      <c r="Q20" s="16"/>
      <c r="R20" s="18"/>
      <c r="S20" s="16"/>
      <c r="T20" s="16"/>
      <c r="U20" s="19"/>
      <c r="V20" s="21"/>
      <c r="W20" s="19"/>
      <c r="X20" s="21"/>
      <c r="Y20" s="21"/>
      <c r="Z20" s="21"/>
      <c r="AA20" s="19"/>
      <c r="AB20" s="21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</row>
    <row r="21" spans="1:82" s="34" customFormat="1" ht="13.5" customHeight="1" x14ac:dyDescent="0.2">
      <c r="A21" s="28" t="s">
        <v>102</v>
      </c>
      <c r="B21" s="43"/>
      <c r="C21" s="22" t="s">
        <v>85</v>
      </c>
      <c r="D21" s="40" t="s">
        <v>1</v>
      </c>
      <c r="E21" s="40">
        <v>290</v>
      </c>
      <c r="F21" s="17">
        <v>302</v>
      </c>
      <c r="G21" s="72"/>
      <c r="H21" s="73"/>
      <c r="I21" s="17">
        <v>6481</v>
      </c>
      <c r="J21" s="17">
        <v>4158.17173</v>
      </c>
      <c r="K21" s="17">
        <f t="shared" si="1"/>
        <v>-2322.82827</v>
      </c>
      <c r="L21" s="49"/>
      <c r="M21" s="16"/>
      <c r="N21" s="16">
        <f t="shared" si="3"/>
        <v>4158.17173</v>
      </c>
      <c r="O21" s="16"/>
      <c r="P21" s="16"/>
      <c r="Q21" s="16"/>
      <c r="R21" s="18"/>
      <c r="S21" s="16"/>
      <c r="T21" s="16"/>
      <c r="U21" s="19"/>
      <c r="V21" s="21"/>
      <c r="W21" s="19"/>
      <c r="X21" s="21"/>
      <c r="Y21" s="21"/>
      <c r="Z21" s="21"/>
      <c r="AA21" s="19"/>
      <c r="AB21" s="21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</row>
    <row r="22" spans="1:82" s="34" customFormat="1" ht="15.75" customHeight="1" x14ac:dyDescent="0.2">
      <c r="A22" s="28" t="s">
        <v>103</v>
      </c>
      <c r="B22" s="43"/>
      <c r="C22" s="22" t="s">
        <v>86</v>
      </c>
      <c r="D22" s="40" t="s">
        <v>1</v>
      </c>
      <c r="E22" s="40">
        <v>302</v>
      </c>
      <c r="F22" s="17">
        <v>302</v>
      </c>
      <c r="G22" s="72"/>
      <c r="H22" s="73"/>
      <c r="I22" s="17">
        <v>4884</v>
      </c>
      <c r="J22" s="17">
        <v>3125.96648</v>
      </c>
      <c r="K22" s="17">
        <f t="shared" si="1"/>
        <v>-1758.03352</v>
      </c>
      <c r="L22" s="50"/>
      <c r="M22" s="16"/>
      <c r="N22" s="16">
        <f t="shared" si="3"/>
        <v>3125.96648</v>
      </c>
      <c r="O22" s="16"/>
      <c r="P22" s="16"/>
      <c r="Q22" s="16"/>
      <c r="R22" s="18"/>
      <c r="S22" s="16"/>
      <c r="T22" s="16"/>
      <c r="U22" s="19"/>
      <c r="V22" s="21"/>
      <c r="W22" s="19"/>
      <c r="X22" s="21"/>
      <c r="Y22" s="21"/>
      <c r="Z22" s="21"/>
      <c r="AA22" s="19"/>
      <c r="AB22" s="21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</row>
    <row r="23" spans="1:82" s="34" customFormat="1" ht="30" customHeight="1" x14ac:dyDescent="0.2">
      <c r="A23" s="28" t="s">
        <v>104</v>
      </c>
      <c r="B23" s="43"/>
      <c r="C23" s="22" t="s">
        <v>87</v>
      </c>
      <c r="D23" s="40" t="s">
        <v>1</v>
      </c>
      <c r="E23" s="40">
        <v>298</v>
      </c>
      <c r="F23" s="17">
        <v>337</v>
      </c>
      <c r="G23" s="72"/>
      <c r="H23" s="73"/>
      <c r="I23" s="17">
        <v>4776</v>
      </c>
      <c r="J23" s="17">
        <v>4964.7145099999998</v>
      </c>
      <c r="K23" s="17">
        <f t="shared" si="1"/>
        <v>188.71450999999979</v>
      </c>
      <c r="L23" s="35" t="s">
        <v>156</v>
      </c>
      <c r="M23" s="16"/>
      <c r="N23" s="16">
        <f t="shared" si="3"/>
        <v>4964.7145099999998</v>
      </c>
      <c r="O23" s="16"/>
      <c r="P23" s="16"/>
      <c r="Q23" s="16"/>
      <c r="R23" s="18"/>
      <c r="S23" s="16"/>
      <c r="T23" s="16"/>
      <c r="U23" s="19"/>
      <c r="V23" s="21"/>
      <c r="W23" s="19"/>
      <c r="X23" s="21"/>
      <c r="Y23" s="21"/>
      <c r="Z23" s="21"/>
      <c r="AA23" s="19"/>
      <c r="AB23" s="21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</row>
    <row r="24" spans="1:82" s="34" customFormat="1" ht="19.5" customHeight="1" x14ac:dyDescent="0.2">
      <c r="A24" s="28" t="s">
        <v>105</v>
      </c>
      <c r="B24" s="43"/>
      <c r="C24" s="22" t="s">
        <v>88</v>
      </c>
      <c r="D24" s="40" t="s">
        <v>1</v>
      </c>
      <c r="E24" s="40">
        <v>600</v>
      </c>
      <c r="F24" s="17">
        <v>600</v>
      </c>
      <c r="G24" s="72"/>
      <c r="H24" s="73"/>
      <c r="I24" s="17">
        <v>3585</v>
      </c>
      <c r="J24" s="17">
        <v>2949.4754899999998</v>
      </c>
      <c r="K24" s="17">
        <f t="shared" si="1"/>
        <v>-635.52451000000019</v>
      </c>
      <c r="L24" s="48" t="s">
        <v>59</v>
      </c>
      <c r="M24" s="16"/>
      <c r="N24" s="16">
        <f t="shared" si="3"/>
        <v>2949.4754899999998</v>
      </c>
      <c r="O24" s="16"/>
      <c r="P24" s="16"/>
      <c r="Q24" s="16"/>
      <c r="R24" s="18"/>
      <c r="S24" s="16"/>
      <c r="T24" s="16"/>
      <c r="U24" s="19"/>
      <c r="V24" s="21"/>
      <c r="W24" s="19"/>
      <c r="X24" s="21"/>
      <c r="Y24" s="21"/>
      <c r="Z24" s="21"/>
      <c r="AA24" s="19"/>
      <c r="AB24" s="21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</row>
    <row r="25" spans="1:82" s="34" customFormat="1" ht="29.25" customHeight="1" x14ac:dyDescent="0.2">
      <c r="A25" s="28" t="s">
        <v>106</v>
      </c>
      <c r="B25" s="43"/>
      <c r="C25" s="22" t="s">
        <v>89</v>
      </c>
      <c r="D25" s="40" t="s">
        <v>1</v>
      </c>
      <c r="E25" s="40">
        <v>1520</v>
      </c>
      <c r="F25" s="17">
        <v>1520</v>
      </c>
      <c r="G25" s="72"/>
      <c r="H25" s="73"/>
      <c r="I25" s="17">
        <v>100013</v>
      </c>
      <c r="J25" s="17">
        <v>92723.151450000005</v>
      </c>
      <c r="K25" s="17">
        <f t="shared" si="1"/>
        <v>-7289.8485499999952</v>
      </c>
      <c r="L25" s="49"/>
      <c r="M25" s="16"/>
      <c r="N25" s="16">
        <f t="shared" si="3"/>
        <v>92723.151450000005</v>
      </c>
      <c r="O25" s="16"/>
      <c r="P25" s="16"/>
      <c r="Q25" s="16"/>
      <c r="R25" s="18"/>
      <c r="S25" s="16"/>
      <c r="T25" s="16"/>
      <c r="U25" s="19"/>
      <c r="V25" s="21"/>
      <c r="W25" s="19"/>
      <c r="X25" s="21"/>
      <c r="Y25" s="21"/>
      <c r="Z25" s="21"/>
      <c r="AA25" s="19"/>
      <c r="AB25" s="21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</row>
    <row r="26" spans="1:82" s="34" customFormat="1" ht="30" customHeight="1" x14ac:dyDescent="0.2">
      <c r="A26" s="28" t="s">
        <v>107</v>
      </c>
      <c r="B26" s="43"/>
      <c r="C26" s="22" t="s">
        <v>90</v>
      </c>
      <c r="D26" s="40" t="s">
        <v>1</v>
      </c>
      <c r="E26" s="40">
        <v>1558</v>
      </c>
      <c r="F26" s="20">
        <v>1556.6</v>
      </c>
      <c r="G26" s="72"/>
      <c r="H26" s="73"/>
      <c r="I26" s="17">
        <v>62324</v>
      </c>
      <c r="J26" s="17">
        <v>58535.436659999999</v>
      </c>
      <c r="K26" s="17">
        <f t="shared" si="1"/>
        <v>-3788.5633400000006</v>
      </c>
      <c r="L26" s="50"/>
      <c r="M26" s="16"/>
      <c r="N26" s="16">
        <f t="shared" si="3"/>
        <v>58535.436659999999</v>
      </c>
      <c r="O26" s="16"/>
      <c r="P26" s="16"/>
      <c r="Q26" s="16"/>
      <c r="R26" s="18"/>
      <c r="S26" s="16"/>
      <c r="T26" s="16"/>
      <c r="U26" s="19"/>
      <c r="V26" s="21"/>
      <c r="W26" s="19"/>
      <c r="X26" s="21"/>
      <c r="Y26" s="21"/>
      <c r="Z26" s="21"/>
      <c r="AA26" s="19"/>
      <c r="AB26" s="21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</row>
    <row r="27" spans="1:82" s="34" customFormat="1" ht="30" customHeight="1" x14ac:dyDescent="0.2">
      <c r="A27" s="28" t="s">
        <v>108</v>
      </c>
      <c r="B27" s="43"/>
      <c r="C27" s="22" t="s">
        <v>91</v>
      </c>
      <c r="D27" s="40" t="s">
        <v>1</v>
      </c>
      <c r="E27" s="40">
        <v>810</v>
      </c>
      <c r="F27" s="87">
        <v>899.75</v>
      </c>
      <c r="G27" s="72"/>
      <c r="H27" s="73"/>
      <c r="I27" s="17">
        <v>6577</v>
      </c>
      <c r="J27" s="17">
        <v>4895.3313799999996</v>
      </c>
      <c r="K27" s="17">
        <f t="shared" si="1"/>
        <v>-1681.6686200000004</v>
      </c>
      <c r="L27" s="35" t="s">
        <v>120</v>
      </c>
      <c r="M27" s="16"/>
      <c r="N27" s="16">
        <f t="shared" si="3"/>
        <v>4895.3313799999996</v>
      </c>
      <c r="O27" s="16"/>
      <c r="P27" s="16"/>
      <c r="Q27" s="16"/>
      <c r="R27" s="18"/>
      <c r="S27" s="16"/>
      <c r="T27" s="16"/>
      <c r="U27" s="19"/>
      <c r="V27" s="21"/>
      <c r="W27" s="19"/>
      <c r="X27" s="21"/>
      <c r="Y27" s="21"/>
      <c r="Z27" s="21"/>
      <c r="AA27" s="19"/>
      <c r="AB27" s="21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</row>
    <row r="28" spans="1:82" s="34" customFormat="1" ht="15" customHeight="1" x14ac:dyDescent="0.2">
      <c r="A28" s="28" t="s">
        <v>109</v>
      </c>
      <c r="B28" s="43"/>
      <c r="C28" s="22" t="s">
        <v>92</v>
      </c>
      <c r="D28" s="40" t="s">
        <v>1</v>
      </c>
      <c r="E28" s="40">
        <v>101</v>
      </c>
      <c r="F28" s="17">
        <v>101</v>
      </c>
      <c r="G28" s="72"/>
      <c r="H28" s="73"/>
      <c r="I28" s="17">
        <v>471</v>
      </c>
      <c r="J28" s="17">
        <v>350.29930999999999</v>
      </c>
      <c r="K28" s="17">
        <f t="shared" si="1"/>
        <v>-120.70069000000001</v>
      </c>
      <c r="L28" s="48" t="s">
        <v>59</v>
      </c>
      <c r="M28" s="16"/>
      <c r="N28" s="16">
        <f t="shared" si="3"/>
        <v>350.29930999999999</v>
      </c>
      <c r="O28" s="16"/>
      <c r="P28" s="16"/>
      <c r="Q28" s="16"/>
      <c r="R28" s="18"/>
      <c r="S28" s="16"/>
      <c r="T28" s="16"/>
      <c r="U28" s="19"/>
      <c r="V28" s="21"/>
      <c r="W28" s="19"/>
      <c r="X28" s="21"/>
      <c r="Y28" s="21"/>
      <c r="Z28" s="21"/>
      <c r="AA28" s="19"/>
      <c r="AB28" s="21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</row>
    <row r="29" spans="1:82" s="34" customFormat="1" ht="15" customHeight="1" x14ac:dyDescent="0.2">
      <c r="A29" s="28" t="s">
        <v>110</v>
      </c>
      <c r="B29" s="43"/>
      <c r="C29" s="22" t="s">
        <v>93</v>
      </c>
      <c r="D29" s="40" t="s">
        <v>1</v>
      </c>
      <c r="E29" s="40">
        <v>90</v>
      </c>
      <c r="F29" s="17">
        <v>90</v>
      </c>
      <c r="G29" s="72"/>
      <c r="H29" s="73"/>
      <c r="I29" s="17">
        <v>513</v>
      </c>
      <c r="J29" s="17">
        <v>369.66532000000001</v>
      </c>
      <c r="K29" s="17">
        <f t="shared" si="1"/>
        <v>-143.33467999999999</v>
      </c>
      <c r="L29" s="49"/>
      <c r="M29" s="16"/>
      <c r="N29" s="16">
        <f t="shared" si="3"/>
        <v>369.66532000000001</v>
      </c>
      <c r="O29" s="16"/>
      <c r="P29" s="16"/>
      <c r="Q29" s="16"/>
      <c r="R29" s="18"/>
      <c r="S29" s="16"/>
      <c r="T29" s="16"/>
      <c r="U29" s="19"/>
      <c r="V29" s="21"/>
      <c r="W29" s="19"/>
      <c r="X29" s="21"/>
      <c r="Y29" s="21"/>
      <c r="Z29" s="21"/>
      <c r="AA29" s="19"/>
      <c r="AB29" s="21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</row>
    <row r="30" spans="1:82" s="34" customFormat="1" ht="19.5" customHeight="1" x14ac:dyDescent="0.2">
      <c r="A30" s="28" t="s">
        <v>111</v>
      </c>
      <c r="B30" s="43"/>
      <c r="C30" s="22" t="s">
        <v>94</v>
      </c>
      <c r="D30" s="40" t="s">
        <v>1</v>
      </c>
      <c r="E30" s="40">
        <v>177.6</v>
      </c>
      <c r="F30" s="87">
        <v>177.66</v>
      </c>
      <c r="G30" s="72"/>
      <c r="H30" s="73"/>
      <c r="I30" s="17">
        <v>2340</v>
      </c>
      <c r="J30" s="17">
        <v>1970.83475</v>
      </c>
      <c r="K30" s="17">
        <f t="shared" si="1"/>
        <v>-369.16525000000001</v>
      </c>
      <c r="L30" s="49"/>
      <c r="M30" s="16"/>
      <c r="N30" s="16">
        <f t="shared" si="3"/>
        <v>1970.83475</v>
      </c>
      <c r="O30" s="16"/>
      <c r="P30" s="16"/>
      <c r="Q30" s="16"/>
      <c r="R30" s="18"/>
      <c r="S30" s="16"/>
      <c r="T30" s="16"/>
      <c r="U30" s="19"/>
      <c r="V30" s="21"/>
      <c r="W30" s="19"/>
      <c r="X30" s="21"/>
      <c r="Y30" s="21"/>
      <c r="Z30" s="21"/>
      <c r="AA30" s="19"/>
      <c r="AB30" s="21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82" s="34" customFormat="1" ht="19.5" customHeight="1" x14ac:dyDescent="0.2">
      <c r="A31" s="28" t="s">
        <v>112</v>
      </c>
      <c r="B31" s="43"/>
      <c r="C31" s="22" t="s">
        <v>95</v>
      </c>
      <c r="D31" s="40" t="s">
        <v>1</v>
      </c>
      <c r="E31" s="40">
        <v>100.7</v>
      </c>
      <c r="F31" s="87">
        <v>100.75</v>
      </c>
      <c r="G31" s="72"/>
      <c r="H31" s="73"/>
      <c r="I31" s="17">
        <v>465</v>
      </c>
      <c r="J31" s="17">
        <v>393.96256</v>
      </c>
      <c r="K31" s="17">
        <f t="shared" si="1"/>
        <v>-71.037440000000004</v>
      </c>
      <c r="L31" s="49"/>
      <c r="M31" s="16"/>
      <c r="N31" s="16">
        <f t="shared" si="3"/>
        <v>393.96256</v>
      </c>
      <c r="O31" s="16"/>
      <c r="P31" s="16"/>
      <c r="Q31" s="16"/>
      <c r="R31" s="18"/>
      <c r="S31" s="16"/>
      <c r="T31" s="16"/>
      <c r="U31" s="19"/>
      <c r="V31" s="21"/>
      <c r="W31" s="19"/>
      <c r="X31" s="21"/>
      <c r="Y31" s="21"/>
      <c r="Z31" s="21"/>
      <c r="AA31" s="19"/>
      <c r="AB31" s="21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</row>
    <row r="32" spans="1:82" s="34" customFormat="1" ht="13.5" customHeight="1" x14ac:dyDescent="0.2">
      <c r="A32" s="28" t="s">
        <v>113</v>
      </c>
      <c r="B32" s="43"/>
      <c r="C32" s="22" t="s">
        <v>96</v>
      </c>
      <c r="D32" s="40" t="s">
        <v>1</v>
      </c>
      <c r="E32" s="40">
        <v>22</v>
      </c>
      <c r="F32" s="17">
        <v>22</v>
      </c>
      <c r="G32" s="72"/>
      <c r="H32" s="73"/>
      <c r="I32" s="17">
        <v>119</v>
      </c>
      <c r="J32" s="17">
        <v>105.60172</v>
      </c>
      <c r="K32" s="17">
        <f t="shared" si="1"/>
        <v>-13.39828</v>
      </c>
      <c r="L32" s="49"/>
      <c r="M32" s="16"/>
      <c r="N32" s="16">
        <f t="shared" si="3"/>
        <v>105.60172</v>
      </c>
      <c r="O32" s="16"/>
      <c r="P32" s="16"/>
      <c r="Q32" s="16"/>
      <c r="R32" s="18"/>
      <c r="S32" s="16"/>
      <c r="T32" s="16"/>
      <c r="U32" s="19"/>
      <c r="V32" s="21"/>
      <c r="W32" s="19"/>
      <c r="X32" s="21"/>
      <c r="Y32" s="21"/>
      <c r="Z32" s="21"/>
      <c r="AA32" s="19"/>
      <c r="AB32" s="21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</row>
    <row r="33" spans="1:82" s="34" customFormat="1" ht="13.5" customHeight="1" x14ac:dyDescent="0.2">
      <c r="A33" s="28" t="s">
        <v>114</v>
      </c>
      <c r="B33" s="43"/>
      <c r="C33" s="22" t="s">
        <v>97</v>
      </c>
      <c r="D33" s="40" t="s">
        <v>1</v>
      </c>
      <c r="E33" s="40">
        <v>26.7</v>
      </c>
      <c r="F33" s="87">
        <v>26.75</v>
      </c>
      <c r="G33" s="72"/>
      <c r="H33" s="73"/>
      <c r="I33" s="17">
        <v>193</v>
      </c>
      <c r="J33" s="17">
        <v>180.54521</v>
      </c>
      <c r="K33" s="17">
        <f t="shared" si="1"/>
        <v>-12.454790000000003</v>
      </c>
      <c r="L33" s="49"/>
      <c r="M33" s="16"/>
      <c r="N33" s="16">
        <f t="shared" si="3"/>
        <v>180.54521</v>
      </c>
      <c r="O33" s="16"/>
      <c r="P33" s="16"/>
      <c r="Q33" s="16"/>
      <c r="R33" s="18"/>
      <c r="S33" s="16"/>
      <c r="T33" s="16"/>
      <c r="U33" s="19"/>
      <c r="V33" s="21"/>
      <c r="W33" s="19"/>
      <c r="X33" s="21"/>
      <c r="Y33" s="21"/>
      <c r="Z33" s="21"/>
      <c r="AA33" s="19"/>
      <c r="AB33" s="21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</row>
    <row r="34" spans="1:82" s="34" customFormat="1" ht="19.5" customHeight="1" x14ac:dyDescent="0.2">
      <c r="A34" s="28" t="s">
        <v>115</v>
      </c>
      <c r="B34" s="43"/>
      <c r="C34" s="22" t="s">
        <v>98</v>
      </c>
      <c r="D34" s="40" t="s">
        <v>54</v>
      </c>
      <c r="E34" s="40">
        <v>20</v>
      </c>
      <c r="F34" s="17">
        <f>1+22</f>
        <v>23</v>
      </c>
      <c r="G34" s="72"/>
      <c r="H34" s="73"/>
      <c r="I34" s="17">
        <v>43632</v>
      </c>
      <c r="J34" s="17">
        <f>3482.14286+36162.31171</f>
        <v>39644.454570000002</v>
      </c>
      <c r="K34" s="17">
        <f t="shared" si="1"/>
        <v>-3987.5454299999983</v>
      </c>
      <c r="L34" s="50"/>
      <c r="M34" s="16"/>
      <c r="N34" s="16">
        <f t="shared" si="3"/>
        <v>39644.454570000002</v>
      </c>
      <c r="O34" s="16"/>
      <c r="P34" s="16"/>
      <c r="Q34" s="16"/>
      <c r="R34" s="18"/>
      <c r="S34" s="16"/>
      <c r="T34" s="16"/>
      <c r="U34" s="19"/>
      <c r="V34" s="21"/>
      <c r="W34" s="19"/>
      <c r="X34" s="21"/>
      <c r="Y34" s="21"/>
      <c r="Z34" s="21"/>
      <c r="AA34" s="19"/>
      <c r="AB34" s="21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</row>
    <row r="35" spans="1:82" s="34" customFormat="1" ht="13.5" customHeight="1" x14ac:dyDescent="0.2">
      <c r="A35" s="28"/>
      <c r="B35" s="43"/>
      <c r="C35" s="26" t="s">
        <v>49</v>
      </c>
      <c r="D35" s="24"/>
      <c r="E35" s="24"/>
      <c r="F35" s="12"/>
      <c r="G35" s="45"/>
      <c r="H35" s="12"/>
      <c r="I35" s="12">
        <f>I15+I12</f>
        <v>666447</v>
      </c>
      <c r="J35" s="12">
        <f>J15+J12</f>
        <v>684457.02581999986</v>
      </c>
      <c r="K35" s="11">
        <f t="shared" si="1"/>
        <v>18010.025819999864</v>
      </c>
      <c r="L35" s="12"/>
      <c r="M35" s="12">
        <f>SUM(M16:M34)+M13</f>
        <v>289219.58701999998</v>
      </c>
      <c r="N35" s="12">
        <f>SUM(N18:N34)</f>
        <v>395237.43879999995</v>
      </c>
      <c r="O35" s="16"/>
      <c r="P35" s="16"/>
      <c r="Q35" s="16"/>
      <c r="R35" s="18"/>
      <c r="S35" s="16"/>
      <c r="T35" s="16"/>
      <c r="U35" s="19"/>
      <c r="V35" s="21"/>
      <c r="W35" s="19"/>
      <c r="X35" s="21"/>
      <c r="Y35" s="21"/>
      <c r="Z35" s="21"/>
      <c r="AA35" s="19"/>
      <c r="AB35" s="21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spans="1:82" s="13" customFormat="1" ht="29.25" customHeight="1" x14ac:dyDescent="0.2">
      <c r="A36" s="7"/>
      <c r="B36" s="2" t="s">
        <v>34</v>
      </c>
      <c r="C36" s="14"/>
      <c r="D36" s="9" t="s">
        <v>50</v>
      </c>
      <c r="E36" s="10">
        <v>9081</v>
      </c>
      <c r="F36" s="11">
        <v>8110</v>
      </c>
      <c r="G36" s="17"/>
      <c r="H36" s="11"/>
      <c r="I36" s="12">
        <v>40107</v>
      </c>
      <c r="J36" s="12">
        <v>35215</v>
      </c>
      <c r="K36" s="11">
        <f>J36-I36</f>
        <v>-4892</v>
      </c>
      <c r="L36" s="11"/>
      <c r="M36" s="10">
        <f>M42</f>
        <v>12803</v>
      </c>
      <c r="N36" s="10">
        <f>N42</f>
        <v>5002</v>
      </c>
      <c r="O36" s="10"/>
      <c r="P36" s="10"/>
      <c r="Q36" s="38">
        <v>-28.3</v>
      </c>
      <c r="R36" s="38">
        <v>-10.7</v>
      </c>
      <c r="S36" s="38">
        <v>-2.7</v>
      </c>
      <c r="T36" s="38">
        <v>-4.2</v>
      </c>
      <c r="U36" s="38">
        <v>-0.52</v>
      </c>
      <c r="V36" s="38">
        <v>-1.33</v>
      </c>
      <c r="W36" s="38">
        <v>-39.4</v>
      </c>
      <c r="X36" s="38">
        <v>-68.8</v>
      </c>
      <c r="Y36" s="38">
        <v>-30.4</v>
      </c>
      <c r="Z36" s="38">
        <v>-3.9</v>
      </c>
      <c r="AA36" s="77" t="s">
        <v>75</v>
      </c>
      <c r="AB36" s="77" t="s">
        <v>121</v>
      </c>
    </row>
    <row r="37" spans="1:82" s="13" customFormat="1" ht="9" customHeight="1" x14ac:dyDescent="0.2">
      <c r="A37" s="7"/>
      <c r="B37" s="43" t="s">
        <v>154</v>
      </c>
      <c r="C37" s="14"/>
      <c r="D37" s="9"/>
      <c r="E37" s="10"/>
      <c r="F37" s="11"/>
      <c r="G37" s="11"/>
      <c r="H37" s="11"/>
      <c r="I37" s="12"/>
      <c r="J37" s="12"/>
      <c r="K37" s="11"/>
      <c r="L37" s="11"/>
      <c r="M37" s="10"/>
      <c r="N37" s="10"/>
      <c r="O37" s="10"/>
      <c r="P37" s="10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78"/>
      <c r="AB37" s="78"/>
    </row>
    <row r="38" spans="1:82" s="34" customFormat="1" ht="20.25" customHeight="1" x14ac:dyDescent="0.2">
      <c r="A38" s="7">
        <v>1</v>
      </c>
      <c r="B38" s="2"/>
      <c r="C38" s="8" t="s">
        <v>56</v>
      </c>
      <c r="D38" s="9" t="s">
        <v>1</v>
      </c>
      <c r="E38" s="10">
        <f>E39</f>
        <v>650</v>
      </c>
      <c r="F38" s="10">
        <f>F39</f>
        <v>648.6</v>
      </c>
      <c r="G38" s="72" t="s">
        <v>78</v>
      </c>
      <c r="H38" s="88" t="s">
        <v>47</v>
      </c>
      <c r="I38" s="12">
        <f>I39</f>
        <v>40107</v>
      </c>
      <c r="J38" s="12">
        <f>J39</f>
        <v>35215</v>
      </c>
      <c r="K38" s="12">
        <f>K39</f>
        <v>-4892</v>
      </c>
      <c r="L38" s="46" t="s">
        <v>122</v>
      </c>
      <c r="M38" s="12">
        <v>12803</v>
      </c>
      <c r="N38" s="12">
        <f>SUM(N40:N41)</f>
        <v>5002</v>
      </c>
      <c r="O38" s="10"/>
      <c r="P38" s="10"/>
      <c r="Q38" s="10"/>
      <c r="R38" s="15"/>
      <c r="S38" s="10"/>
      <c r="T38" s="10"/>
      <c r="U38" s="10"/>
      <c r="V38" s="15"/>
      <c r="W38" s="10"/>
      <c r="X38" s="15"/>
      <c r="Y38" s="15"/>
      <c r="Z38" s="15"/>
      <c r="AA38" s="78"/>
      <c r="AB38" s="78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</row>
    <row r="39" spans="1:82" s="34" customFormat="1" ht="15" customHeight="1" x14ac:dyDescent="0.2">
      <c r="A39" s="43" t="s">
        <v>10</v>
      </c>
      <c r="B39" s="2"/>
      <c r="C39" s="22" t="s">
        <v>123</v>
      </c>
      <c r="D39" s="40" t="s">
        <v>1</v>
      </c>
      <c r="E39" s="16">
        <f>E40+E41</f>
        <v>650</v>
      </c>
      <c r="F39" s="18">
        <f>F40+F41</f>
        <v>648.6</v>
      </c>
      <c r="G39" s="72"/>
      <c r="H39" s="88"/>
      <c r="I39" s="45">
        <f>I40+I41</f>
        <v>40107</v>
      </c>
      <c r="J39" s="45">
        <f t="shared" ref="J39" si="4">J40+J41</f>
        <v>35215</v>
      </c>
      <c r="K39" s="45">
        <f>K40+K41</f>
        <v>-4892</v>
      </c>
      <c r="L39" s="45"/>
      <c r="M39" s="45"/>
      <c r="N39" s="45"/>
      <c r="O39" s="10"/>
      <c r="P39" s="10"/>
      <c r="Q39" s="10"/>
      <c r="R39" s="15"/>
      <c r="S39" s="10"/>
      <c r="T39" s="10"/>
      <c r="U39" s="10"/>
      <c r="V39" s="15"/>
      <c r="W39" s="10"/>
      <c r="X39" s="15"/>
      <c r="Y39" s="15"/>
      <c r="Z39" s="15"/>
      <c r="AA39" s="89"/>
      <c r="AB39" s="89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</row>
    <row r="40" spans="1:82" s="34" customFormat="1" ht="21" customHeight="1" x14ac:dyDescent="0.2">
      <c r="A40" s="43" t="s">
        <v>126</v>
      </c>
      <c r="B40" s="2"/>
      <c r="C40" s="90" t="s">
        <v>124</v>
      </c>
      <c r="D40" s="40" t="s">
        <v>1</v>
      </c>
      <c r="E40" s="16">
        <v>400</v>
      </c>
      <c r="F40" s="18">
        <v>408.1</v>
      </c>
      <c r="G40" s="72"/>
      <c r="H40" s="88"/>
      <c r="I40" s="45">
        <v>5937</v>
      </c>
      <c r="J40" s="45">
        <v>5825</v>
      </c>
      <c r="K40" s="17">
        <f>J40-I40</f>
        <v>-112</v>
      </c>
      <c r="L40" s="48" t="s">
        <v>128</v>
      </c>
      <c r="M40" s="45">
        <f>J40</f>
        <v>5825</v>
      </c>
      <c r="N40" s="45"/>
      <c r="O40" s="10"/>
      <c r="P40" s="10"/>
      <c r="Q40" s="10"/>
      <c r="R40" s="15"/>
      <c r="S40" s="10"/>
      <c r="T40" s="10"/>
      <c r="U40" s="10"/>
      <c r="V40" s="15"/>
      <c r="W40" s="10"/>
      <c r="X40" s="15"/>
      <c r="Y40" s="15"/>
      <c r="Z40" s="15"/>
      <c r="AA40" s="10"/>
      <c r="AB40" s="15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</row>
    <row r="41" spans="1:82" s="34" customFormat="1" ht="28.5" customHeight="1" x14ac:dyDescent="0.2">
      <c r="A41" s="43" t="s">
        <v>127</v>
      </c>
      <c r="B41" s="43"/>
      <c r="C41" s="22" t="s">
        <v>125</v>
      </c>
      <c r="D41" s="40" t="s">
        <v>1</v>
      </c>
      <c r="E41" s="40">
        <v>250</v>
      </c>
      <c r="F41" s="18">
        <v>240.5</v>
      </c>
      <c r="G41" s="72"/>
      <c r="H41" s="88"/>
      <c r="I41" s="45">
        <v>34170</v>
      </c>
      <c r="J41" s="17">
        <v>29390</v>
      </c>
      <c r="K41" s="17">
        <f>J41-I41</f>
        <v>-4780</v>
      </c>
      <c r="L41" s="50"/>
      <c r="M41" s="16">
        <f>M38-M40</f>
        <v>6978</v>
      </c>
      <c r="N41" s="16">
        <v>5002</v>
      </c>
      <c r="O41" s="16"/>
      <c r="P41" s="46"/>
      <c r="Q41" s="16"/>
      <c r="R41" s="18"/>
      <c r="S41" s="16"/>
      <c r="T41" s="16"/>
      <c r="U41" s="19"/>
      <c r="V41" s="20"/>
      <c r="W41" s="19"/>
      <c r="X41" s="20"/>
      <c r="Y41" s="20"/>
      <c r="Z41" s="20"/>
      <c r="AA41" s="19"/>
      <c r="AB41" s="20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s="34" customFormat="1" ht="11.25" customHeight="1" x14ac:dyDescent="0.2">
      <c r="A42" s="7"/>
      <c r="B42" s="7"/>
      <c r="C42" s="26" t="s">
        <v>49</v>
      </c>
      <c r="D42" s="24"/>
      <c r="E42" s="24"/>
      <c r="F42" s="12"/>
      <c r="G42" s="12"/>
      <c r="H42" s="12"/>
      <c r="I42" s="12">
        <f>I38</f>
        <v>40107</v>
      </c>
      <c r="J42" s="12">
        <f t="shared" ref="J42:K42" si="5">J38</f>
        <v>35215</v>
      </c>
      <c r="K42" s="12">
        <f t="shared" si="5"/>
        <v>-4892</v>
      </c>
      <c r="L42" s="12"/>
      <c r="M42" s="12">
        <f>M38</f>
        <v>12803</v>
      </c>
      <c r="N42" s="12">
        <f>N38</f>
        <v>5002</v>
      </c>
      <c r="O42" s="10"/>
      <c r="P42" s="15"/>
      <c r="Q42" s="10"/>
      <c r="R42" s="15"/>
      <c r="S42" s="10"/>
      <c r="T42" s="15"/>
      <c r="U42" s="12"/>
      <c r="V42" s="12"/>
      <c r="W42" s="12"/>
      <c r="X42" s="12"/>
      <c r="Y42" s="12"/>
      <c r="Z42" s="12"/>
      <c r="AA42" s="12"/>
      <c r="AB42" s="12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  <row r="43" spans="1:82" s="13" customFormat="1" ht="19.5" customHeight="1" x14ac:dyDescent="0.2">
      <c r="A43" s="7"/>
      <c r="B43" s="2" t="s">
        <v>35</v>
      </c>
      <c r="C43" s="14"/>
      <c r="D43" s="9" t="s">
        <v>50</v>
      </c>
      <c r="E43" s="10">
        <v>9876</v>
      </c>
      <c r="F43" s="11">
        <v>9583</v>
      </c>
      <c r="G43" s="11"/>
      <c r="H43" s="11"/>
      <c r="I43" s="12">
        <v>277752</v>
      </c>
      <c r="J43" s="12">
        <v>234709</v>
      </c>
      <c r="K43" s="11">
        <f>J43-I43</f>
        <v>-43043</v>
      </c>
      <c r="L43" s="11"/>
      <c r="M43" s="10">
        <f>M59</f>
        <v>164426</v>
      </c>
      <c r="N43" s="10">
        <f>N59</f>
        <v>70283</v>
      </c>
      <c r="O43" s="10"/>
      <c r="P43" s="10"/>
      <c r="Q43" s="38">
        <v>-1.6</v>
      </c>
      <c r="R43" s="38">
        <v>-2.6</v>
      </c>
      <c r="S43" s="38">
        <v>0.3</v>
      </c>
      <c r="T43" s="38">
        <v>2.2999999999999998</v>
      </c>
      <c r="U43" s="38"/>
      <c r="V43" s="38"/>
      <c r="W43" s="38"/>
      <c r="X43" s="38"/>
      <c r="Y43" s="38">
        <v>-6.1</v>
      </c>
      <c r="Z43" s="38">
        <v>1.3</v>
      </c>
      <c r="AA43" s="91" t="s">
        <v>75</v>
      </c>
      <c r="AB43" s="77" t="s">
        <v>153</v>
      </c>
    </row>
    <row r="44" spans="1:82" s="13" customFormat="1" ht="24.75" customHeight="1" x14ac:dyDescent="0.2">
      <c r="A44" s="7"/>
      <c r="B44" s="43" t="s">
        <v>154</v>
      </c>
      <c r="C44" s="14"/>
      <c r="D44" s="9"/>
      <c r="E44" s="10"/>
      <c r="F44" s="11"/>
      <c r="G44" s="11"/>
      <c r="H44" s="11"/>
      <c r="I44" s="12"/>
      <c r="J44" s="12"/>
      <c r="K44" s="11"/>
      <c r="L44" s="11"/>
      <c r="M44" s="10"/>
      <c r="N44" s="10"/>
      <c r="O44" s="10"/>
      <c r="P44" s="10"/>
      <c r="Q44" s="38"/>
      <c r="R44" s="38"/>
      <c r="S44" s="39" t="s">
        <v>155</v>
      </c>
      <c r="T44" s="38">
        <v>-1.4</v>
      </c>
      <c r="U44" s="38"/>
      <c r="V44" s="38"/>
      <c r="W44" s="38"/>
      <c r="X44" s="38"/>
      <c r="Y44" s="38"/>
      <c r="Z44" s="38"/>
      <c r="AA44" s="92"/>
      <c r="AB44" s="78"/>
    </row>
    <row r="45" spans="1:82" s="34" customFormat="1" ht="21" customHeight="1" x14ac:dyDescent="0.2">
      <c r="A45" s="7">
        <v>1</v>
      </c>
      <c r="B45" s="2"/>
      <c r="C45" s="14" t="s">
        <v>57</v>
      </c>
      <c r="D45" s="9" t="s">
        <v>53</v>
      </c>
      <c r="E45" s="12">
        <f>SUM(E46:E47)</f>
        <v>2</v>
      </c>
      <c r="F45" s="12">
        <f>SUM(F46:F47)</f>
        <v>4</v>
      </c>
      <c r="G45" s="72" t="s">
        <v>78</v>
      </c>
      <c r="H45" s="73" t="s">
        <v>47</v>
      </c>
      <c r="I45" s="12">
        <f>SUM(I46:I47)</f>
        <v>87504</v>
      </c>
      <c r="J45" s="12">
        <f>SUM(J46:J47)</f>
        <v>67934.5</v>
      </c>
      <c r="K45" s="12">
        <f>SUM(K46:K47)</f>
        <v>-19569.5</v>
      </c>
      <c r="L45" s="12"/>
      <c r="M45" s="12">
        <f>SUM(M46:M47)</f>
        <v>67934.5</v>
      </c>
      <c r="N45" s="12"/>
      <c r="O45" s="10"/>
      <c r="P45" s="10"/>
      <c r="Q45" s="10"/>
      <c r="R45" s="15"/>
      <c r="S45" s="10"/>
      <c r="T45" s="10"/>
      <c r="U45" s="10"/>
      <c r="V45" s="15"/>
      <c r="W45" s="10"/>
      <c r="X45" s="15"/>
      <c r="Y45" s="15"/>
      <c r="Z45" s="15"/>
      <c r="AA45" s="92"/>
      <c r="AB45" s="78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1:82" s="34" customFormat="1" ht="18.75" customHeight="1" x14ac:dyDescent="0.2">
      <c r="A46" s="43" t="s">
        <v>10</v>
      </c>
      <c r="B46" s="43"/>
      <c r="C46" s="22" t="s">
        <v>130</v>
      </c>
      <c r="D46" s="40" t="s">
        <v>53</v>
      </c>
      <c r="E46" s="16">
        <v>1</v>
      </c>
      <c r="F46" s="17">
        <v>3</v>
      </c>
      <c r="G46" s="72"/>
      <c r="H46" s="73"/>
      <c r="I46" s="17">
        <v>35926</v>
      </c>
      <c r="J46" s="17">
        <v>33721</v>
      </c>
      <c r="K46" s="17">
        <f>J46-I46</f>
        <v>-2205</v>
      </c>
      <c r="L46" s="47" t="s">
        <v>58</v>
      </c>
      <c r="M46" s="16">
        <f>J46</f>
        <v>33721</v>
      </c>
      <c r="N46" s="16"/>
      <c r="O46" s="16"/>
      <c r="P46" s="46"/>
      <c r="Q46" s="16"/>
      <c r="R46" s="18"/>
      <c r="S46" s="16"/>
      <c r="T46" s="16"/>
      <c r="U46" s="19"/>
      <c r="V46" s="20"/>
      <c r="W46" s="19"/>
      <c r="X46" s="20"/>
      <c r="Y46" s="20"/>
      <c r="Z46" s="20"/>
      <c r="AA46" s="92"/>
      <c r="AB46" s="78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s="34" customFormat="1" ht="14.25" customHeight="1" x14ac:dyDescent="0.2">
      <c r="A47" s="43" t="s">
        <v>12</v>
      </c>
      <c r="B47" s="43"/>
      <c r="C47" s="22" t="s">
        <v>131</v>
      </c>
      <c r="D47" s="40" t="s">
        <v>53</v>
      </c>
      <c r="E47" s="16">
        <v>1</v>
      </c>
      <c r="F47" s="17">
        <v>1</v>
      </c>
      <c r="G47" s="72"/>
      <c r="H47" s="73"/>
      <c r="I47" s="17">
        <v>51578</v>
      </c>
      <c r="J47" s="17">
        <v>34213.5</v>
      </c>
      <c r="K47" s="17">
        <f t="shared" ref="K47:K59" si="6">J47-I47</f>
        <v>-17364.5</v>
      </c>
      <c r="L47" s="47"/>
      <c r="M47" s="16">
        <f>J47</f>
        <v>34213.5</v>
      </c>
      <c r="N47" s="16"/>
      <c r="O47" s="16"/>
      <c r="P47" s="46"/>
      <c r="Q47" s="16"/>
      <c r="R47" s="18"/>
      <c r="S47" s="16"/>
      <c r="T47" s="16"/>
      <c r="U47" s="19"/>
      <c r="V47" s="20"/>
      <c r="W47" s="19"/>
      <c r="X47" s="20"/>
      <c r="Y47" s="20"/>
      <c r="Z47" s="20"/>
      <c r="AA47" s="93"/>
      <c r="AB47" s="78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s="34" customFormat="1" ht="20.25" customHeight="1" x14ac:dyDescent="0.2">
      <c r="A48" s="23" t="s">
        <v>13</v>
      </c>
      <c r="B48" s="43"/>
      <c r="C48" s="8" t="s">
        <v>56</v>
      </c>
      <c r="D48" s="25"/>
      <c r="E48" s="12"/>
      <c r="F48" s="12"/>
      <c r="G48" s="72"/>
      <c r="H48" s="73"/>
      <c r="I48" s="12">
        <f>I49+I55+I57</f>
        <v>190248</v>
      </c>
      <c r="J48" s="12">
        <f>J49+J55+J57</f>
        <v>166774.5</v>
      </c>
      <c r="K48" s="12">
        <f>J48-I48</f>
        <v>-23473.5</v>
      </c>
      <c r="L48" s="12"/>
      <c r="M48" s="12">
        <f>SUM(M50:M50)</f>
        <v>57733</v>
      </c>
      <c r="N48" s="12">
        <f>N50+N51+N52+N53+N54</f>
        <v>11082</v>
      </c>
      <c r="O48" s="16"/>
      <c r="P48" s="46"/>
      <c r="Q48" s="16"/>
      <c r="R48" s="18"/>
      <c r="S48" s="16"/>
      <c r="T48" s="16"/>
      <c r="U48" s="19"/>
      <c r="V48" s="20"/>
      <c r="W48" s="19"/>
      <c r="X48" s="20"/>
      <c r="Y48" s="20"/>
      <c r="Z48" s="20"/>
      <c r="AA48" s="19"/>
      <c r="AB48" s="78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1:82" s="34" customFormat="1" ht="14.25" customHeight="1" x14ac:dyDescent="0.2">
      <c r="A49" s="7" t="s">
        <v>14</v>
      </c>
      <c r="B49" s="43"/>
      <c r="C49" s="8" t="s">
        <v>132</v>
      </c>
      <c r="D49" s="25" t="s">
        <v>1</v>
      </c>
      <c r="E49" s="12">
        <f>SUM(E50:E54)</f>
        <v>4131</v>
      </c>
      <c r="F49" s="12">
        <f>SUM(F50:F54)</f>
        <v>3703.7</v>
      </c>
      <c r="G49" s="72"/>
      <c r="H49" s="73"/>
      <c r="I49" s="12">
        <f>SUM(I50:I54)</f>
        <v>127229</v>
      </c>
      <c r="J49" s="12">
        <f>SUM(J50:J54)</f>
        <v>107573.5</v>
      </c>
      <c r="K49" s="11">
        <f t="shared" si="6"/>
        <v>-19655.5</v>
      </c>
      <c r="L49" s="12"/>
      <c r="M49" s="12"/>
      <c r="N49" s="12"/>
      <c r="O49" s="16"/>
      <c r="P49" s="46"/>
      <c r="Q49" s="16"/>
      <c r="R49" s="18"/>
      <c r="S49" s="16"/>
      <c r="T49" s="16"/>
      <c r="U49" s="19"/>
      <c r="V49" s="20"/>
      <c r="W49" s="19"/>
      <c r="X49" s="20"/>
      <c r="Y49" s="20"/>
      <c r="Z49" s="20"/>
      <c r="AA49" s="19"/>
      <c r="AB49" s="78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1:82" s="34" customFormat="1" ht="18" customHeight="1" x14ac:dyDescent="0.2">
      <c r="A50" s="37" t="s">
        <v>146</v>
      </c>
      <c r="B50" s="7"/>
      <c r="C50" s="22" t="s">
        <v>133</v>
      </c>
      <c r="D50" s="40" t="s">
        <v>1</v>
      </c>
      <c r="E50" s="40">
        <v>636</v>
      </c>
      <c r="F50" s="40">
        <v>636</v>
      </c>
      <c r="G50" s="72"/>
      <c r="H50" s="73"/>
      <c r="I50" s="16">
        <v>62028</v>
      </c>
      <c r="J50" s="45">
        <v>57733</v>
      </c>
      <c r="K50" s="17">
        <f t="shared" si="6"/>
        <v>-4295</v>
      </c>
      <c r="L50" s="35" t="s">
        <v>59</v>
      </c>
      <c r="M50" s="45">
        <f>J50</f>
        <v>57733</v>
      </c>
      <c r="N50" s="45"/>
      <c r="O50" s="10"/>
      <c r="P50" s="10"/>
      <c r="Q50" s="10"/>
      <c r="R50" s="15"/>
      <c r="S50" s="10"/>
      <c r="T50" s="10"/>
      <c r="U50" s="10"/>
      <c r="V50" s="10"/>
      <c r="W50" s="10"/>
      <c r="X50" s="10"/>
      <c r="Y50" s="10"/>
      <c r="Z50" s="10"/>
      <c r="AA50" s="10"/>
      <c r="AB50" s="78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</row>
    <row r="51" spans="1:82" s="34" customFormat="1" ht="52.5" x14ac:dyDescent="0.2">
      <c r="A51" s="43" t="s">
        <v>147</v>
      </c>
      <c r="B51" s="7"/>
      <c r="C51" s="22" t="s">
        <v>134</v>
      </c>
      <c r="D51" s="40" t="s">
        <v>1</v>
      </c>
      <c r="E51" s="40">
        <v>2950</v>
      </c>
      <c r="F51" s="17">
        <v>2520</v>
      </c>
      <c r="G51" s="72"/>
      <c r="H51" s="73"/>
      <c r="I51" s="17">
        <v>27416</v>
      </c>
      <c r="J51" s="17">
        <v>19322</v>
      </c>
      <c r="K51" s="17">
        <f t="shared" si="6"/>
        <v>-8094</v>
      </c>
      <c r="L51" s="35" t="s">
        <v>157</v>
      </c>
      <c r="M51" s="45">
        <f t="shared" ref="M51:M53" si="7">J51</f>
        <v>19322</v>
      </c>
      <c r="N51" s="16"/>
      <c r="O51" s="10"/>
      <c r="P51" s="10"/>
      <c r="Q51" s="10"/>
      <c r="R51" s="15"/>
      <c r="S51" s="10"/>
      <c r="T51" s="10"/>
      <c r="U51" s="10"/>
      <c r="V51" s="10"/>
      <c r="W51" s="10"/>
      <c r="X51" s="10"/>
      <c r="Y51" s="10"/>
      <c r="Z51" s="10"/>
      <c r="AA51" s="10"/>
      <c r="AB51" s="21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</row>
    <row r="52" spans="1:82" s="34" customFormat="1" ht="21" customHeight="1" x14ac:dyDescent="0.2">
      <c r="A52" s="28" t="s">
        <v>148</v>
      </c>
      <c r="B52" s="43"/>
      <c r="C52" s="22" t="s">
        <v>135</v>
      </c>
      <c r="D52" s="40" t="s">
        <v>1</v>
      </c>
      <c r="E52" s="40">
        <v>250</v>
      </c>
      <c r="F52" s="20">
        <v>252.7</v>
      </c>
      <c r="G52" s="72"/>
      <c r="H52" s="73"/>
      <c r="I52" s="17">
        <v>13824</v>
      </c>
      <c r="J52" s="17">
        <v>12466</v>
      </c>
      <c r="K52" s="17">
        <f t="shared" si="6"/>
        <v>-1358</v>
      </c>
      <c r="L52" s="48" t="s">
        <v>58</v>
      </c>
      <c r="M52" s="45">
        <f t="shared" si="7"/>
        <v>12466</v>
      </c>
      <c r="N52" s="16"/>
      <c r="O52" s="16"/>
      <c r="P52" s="16"/>
      <c r="Q52" s="16"/>
      <c r="R52" s="18"/>
      <c r="S52" s="16"/>
      <c r="T52" s="16"/>
      <c r="U52" s="19"/>
      <c r="V52" s="21"/>
      <c r="W52" s="19"/>
      <c r="X52" s="21"/>
      <c r="Y52" s="21"/>
      <c r="Z52" s="21"/>
      <c r="AA52" s="19"/>
      <c r="AB52" s="21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</row>
    <row r="53" spans="1:82" s="34" customFormat="1" ht="21" customHeight="1" x14ac:dyDescent="0.2">
      <c r="A53" s="28" t="s">
        <v>149</v>
      </c>
      <c r="B53" s="43"/>
      <c r="C53" s="22" t="s">
        <v>136</v>
      </c>
      <c r="D53" s="40" t="s">
        <v>1</v>
      </c>
      <c r="E53" s="40">
        <v>85</v>
      </c>
      <c r="F53" s="17">
        <v>85</v>
      </c>
      <c r="G53" s="72"/>
      <c r="H53" s="73"/>
      <c r="I53" s="17">
        <v>6537</v>
      </c>
      <c r="J53" s="17">
        <v>5975.5</v>
      </c>
      <c r="K53" s="17">
        <f t="shared" si="6"/>
        <v>-561.5</v>
      </c>
      <c r="L53" s="49"/>
      <c r="M53" s="45">
        <f t="shared" si="7"/>
        <v>5975.5</v>
      </c>
      <c r="N53" s="16"/>
      <c r="O53" s="16"/>
      <c r="P53" s="16"/>
      <c r="Q53" s="16"/>
      <c r="R53" s="18"/>
      <c r="S53" s="16"/>
      <c r="T53" s="16"/>
      <c r="U53" s="19"/>
      <c r="V53" s="21"/>
      <c r="W53" s="19"/>
      <c r="X53" s="21"/>
      <c r="Y53" s="21"/>
      <c r="Z53" s="21"/>
      <c r="AA53" s="19"/>
      <c r="AB53" s="21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</row>
    <row r="54" spans="1:82" s="34" customFormat="1" ht="27.75" customHeight="1" x14ac:dyDescent="0.2">
      <c r="A54" s="28" t="s">
        <v>150</v>
      </c>
      <c r="B54" s="43"/>
      <c r="C54" s="22" t="s">
        <v>137</v>
      </c>
      <c r="D54" s="40" t="s">
        <v>1</v>
      </c>
      <c r="E54" s="40">
        <v>210</v>
      </c>
      <c r="F54" s="17">
        <v>210</v>
      </c>
      <c r="G54" s="72"/>
      <c r="H54" s="73"/>
      <c r="I54" s="17">
        <v>17424</v>
      </c>
      <c r="J54" s="17">
        <v>12077</v>
      </c>
      <c r="K54" s="17">
        <f t="shared" si="6"/>
        <v>-5347</v>
      </c>
      <c r="L54" s="49"/>
      <c r="M54" s="16">
        <v>995</v>
      </c>
      <c r="N54" s="16">
        <f>J54-M54</f>
        <v>11082</v>
      </c>
      <c r="O54" s="16"/>
      <c r="P54" s="16"/>
      <c r="Q54" s="16"/>
      <c r="R54" s="18"/>
      <c r="S54" s="16"/>
      <c r="T54" s="16"/>
      <c r="U54" s="19"/>
      <c r="V54" s="21"/>
      <c r="W54" s="19"/>
      <c r="X54" s="21"/>
      <c r="Y54" s="21"/>
      <c r="Z54" s="21"/>
      <c r="AA54" s="19"/>
      <c r="AB54" s="21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</row>
    <row r="55" spans="1:82" s="34" customFormat="1" ht="13.5" customHeight="1" x14ac:dyDescent="0.2">
      <c r="A55" s="27" t="s">
        <v>11</v>
      </c>
      <c r="B55" s="43"/>
      <c r="C55" s="8" t="s">
        <v>138</v>
      </c>
      <c r="D55" s="9" t="s">
        <v>139</v>
      </c>
      <c r="E55" s="9">
        <f>E56</f>
        <v>8</v>
      </c>
      <c r="F55" s="9">
        <f>F56</f>
        <v>11</v>
      </c>
      <c r="G55" s="72"/>
      <c r="H55" s="73"/>
      <c r="I55" s="9">
        <f>I56</f>
        <v>29949</v>
      </c>
      <c r="J55" s="9">
        <f>J56</f>
        <v>29131</v>
      </c>
      <c r="K55" s="11">
        <f t="shared" si="6"/>
        <v>-818</v>
      </c>
      <c r="L55" s="49"/>
      <c r="M55" s="10"/>
      <c r="N55" s="10">
        <f>N56</f>
        <v>29131</v>
      </c>
      <c r="O55" s="16"/>
      <c r="P55" s="16"/>
      <c r="Q55" s="16"/>
      <c r="R55" s="18"/>
      <c r="S55" s="16"/>
      <c r="T55" s="16"/>
      <c r="U55" s="19"/>
      <c r="V55" s="21"/>
      <c r="W55" s="19"/>
      <c r="X55" s="21"/>
      <c r="Y55" s="21"/>
      <c r="Z55" s="21"/>
      <c r="AA55" s="19"/>
      <c r="AB55" s="21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</row>
    <row r="56" spans="1:82" s="34" customFormat="1" ht="21" customHeight="1" x14ac:dyDescent="0.2">
      <c r="A56" s="28" t="s">
        <v>151</v>
      </c>
      <c r="B56" s="43"/>
      <c r="C56" s="22" t="s">
        <v>98</v>
      </c>
      <c r="D56" s="40" t="s">
        <v>139</v>
      </c>
      <c r="E56" s="40">
        <v>8</v>
      </c>
      <c r="F56" s="17">
        <v>11</v>
      </c>
      <c r="G56" s="72"/>
      <c r="H56" s="73"/>
      <c r="I56" s="17">
        <v>29949</v>
      </c>
      <c r="J56" s="17">
        <v>29131</v>
      </c>
      <c r="K56" s="17">
        <f t="shared" si="6"/>
        <v>-818</v>
      </c>
      <c r="L56" s="49"/>
      <c r="M56" s="16"/>
      <c r="N56" s="16">
        <f>J56</f>
        <v>29131</v>
      </c>
      <c r="O56" s="16"/>
      <c r="P56" s="16"/>
      <c r="Q56" s="16"/>
      <c r="R56" s="18"/>
      <c r="S56" s="16"/>
      <c r="T56" s="16"/>
      <c r="U56" s="19"/>
      <c r="V56" s="21"/>
      <c r="W56" s="19"/>
      <c r="X56" s="21"/>
      <c r="Y56" s="21"/>
      <c r="Z56" s="21"/>
      <c r="AA56" s="19"/>
      <c r="AB56" s="21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</row>
    <row r="57" spans="1:82" s="34" customFormat="1" ht="12" customHeight="1" x14ac:dyDescent="0.2">
      <c r="A57" s="27" t="s">
        <v>55</v>
      </c>
      <c r="B57" s="43"/>
      <c r="C57" s="8" t="s">
        <v>140</v>
      </c>
      <c r="D57" s="9" t="s">
        <v>53</v>
      </c>
      <c r="E57" s="9">
        <f>E58</f>
        <v>1</v>
      </c>
      <c r="F57" s="9">
        <f>F58</f>
        <v>1</v>
      </c>
      <c r="G57" s="72"/>
      <c r="H57" s="73"/>
      <c r="I57" s="9">
        <f>I58</f>
        <v>33070</v>
      </c>
      <c r="J57" s="9">
        <f>J58</f>
        <v>30070</v>
      </c>
      <c r="K57" s="11">
        <f>J57-I57</f>
        <v>-3000</v>
      </c>
      <c r="L57" s="49"/>
      <c r="M57" s="10"/>
      <c r="N57" s="10">
        <f>N58</f>
        <v>30070</v>
      </c>
      <c r="O57" s="16"/>
      <c r="P57" s="16"/>
      <c r="Q57" s="16"/>
      <c r="R57" s="18"/>
      <c r="S57" s="16"/>
      <c r="T57" s="16"/>
      <c r="U57" s="19"/>
      <c r="V57" s="21"/>
      <c r="W57" s="19"/>
      <c r="X57" s="21"/>
      <c r="Y57" s="21"/>
      <c r="Z57" s="21"/>
      <c r="AA57" s="19"/>
      <c r="AB57" s="21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1:82" s="34" customFormat="1" ht="15" customHeight="1" x14ac:dyDescent="0.2">
      <c r="A58" s="28" t="s">
        <v>152</v>
      </c>
      <c r="B58" s="43"/>
      <c r="C58" s="22" t="s">
        <v>141</v>
      </c>
      <c r="D58" s="40" t="s">
        <v>53</v>
      </c>
      <c r="E58" s="40">
        <v>1</v>
      </c>
      <c r="F58" s="17">
        <v>1</v>
      </c>
      <c r="G58" s="72"/>
      <c r="H58" s="73"/>
      <c r="I58" s="17">
        <v>33070</v>
      </c>
      <c r="J58" s="17">
        <v>30070</v>
      </c>
      <c r="K58" s="17">
        <f t="shared" si="6"/>
        <v>-3000</v>
      </c>
      <c r="L58" s="50"/>
      <c r="M58" s="16"/>
      <c r="N58" s="16">
        <f>J58</f>
        <v>30070</v>
      </c>
      <c r="O58" s="16"/>
      <c r="P58" s="16"/>
      <c r="Q58" s="16"/>
      <c r="R58" s="18"/>
      <c r="S58" s="16"/>
      <c r="T58" s="16"/>
      <c r="U58" s="19"/>
      <c r="V58" s="21"/>
      <c r="W58" s="19"/>
      <c r="X58" s="21"/>
      <c r="Y58" s="21"/>
      <c r="Z58" s="21"/>
      <c r="AA58" s="19"/>
      <c r="AB58" s="21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</row>
    <row r="59" spans="1:82" s="34" customFormat="1" ht="13.5" customHeight="1" x14ac:dyDescent="0.2">
      <c r="A59" s="28"/>
      <c r="B59" s="43"/>
      <c r="C59" s="26" t="s">
        <v>144</v>
      </c>
      <c r="D59" s="24"/>
      <c r="E59" s="24"/>
      <c r="F59" s="12"/>
      <c r="G59" s="12"/>
      <c r="H59" s="12"/>
      <c r="I59" s="12">
        <f>I48+I45</f>
        <v>277752</v>
      </c>
      <c r="J59" s="12">
        <f>J48+J45</f>
        <v>234709</v>
      </c>
      <c r="K59" s="11">
        <f t="shared" si="6"/>
        <v>-43043</v>
      </c>
      <c r="L59" s="12"/>
      <c r="M59" s="12">
        <f>M54+M53+M52+M51+M50+M47+M46</f>
        <v>164426</v>
      </c>
      <c r="N59" s="12">
        <f>N57+N55+N48+N45</f>
        <v>70283</v>
      </c>
      <c r="O59" s="16"/>
      <c r="P59" s="16"/>
      <c r="Q59" s="16"/>
      <c r="R59" s="18"/>
      <c r="S59" s="16"/>
      <c r="T59" s="16"/>
      <c r="U59" s="19"/>
      <c r="V59" s="21"/>
      <c r="W59" s="19"/>
      <c r="X59" s="21"/>
      <c r="Y59" s="21"/>
      <c r="Z59" s="21"/>
      <c r="AA59" s="19"/>
      <c r="AB59" s="21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spans="1:82" s="34" customFormat="1" x14ac:dyDescent="0.2">
      <c r="A60" s="28"/>
      <c r="B60" s="43"/>
      <c r="C60" s="26" t="s">
        <v>145</v>
      </c>
      <c r="D60" s="24"/>
      <c r="E60" s="24"/>
      <c r="F60" s="12"/>
      <c r="G60" s="12"/>
      <c r="H60" s="12"/>
      <c r="I60" s="12"/>
      <c r="J60" s="12"/>
      <c r="K60" s="11"/>
      <c r="L60" s="12"/>
      <c r="M60" s="12"/>
      <c r="N60" s="12"/>
      <c r="O60" s="16"/>
      <c r="P60" s="16"/>
      <c r="Q60" s="16"/>
      <c r="R60" s="18"/>
      <c r="S60" s="16"/>
      <c r="T60" s="16"/>
      <c r="U60" s="19"/>
      <c r="V60" s="21"/>
      <c r="W60" s="19"/>
      <c r="X60" s="21"/>
      <c r="Y60" s="21"/>
      <c r="Z60" s="21"/>
      <c r="AA60" s="19"/>
      <c r="AB60" s="21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</row>
    <row r="61" spans="1:82" s="34" customFormat="1" x14ac:dyDescent="0.2">
      <c r="A61" s="28"/>
      <c r="B61" s="43"/>
      <c r="C61" s="22" t="s">
        <v>142</v>
      </c>
      <c r="D61" s="36" t="s">
        <v>53</v>
      </c>
      <c r="E61" s="22"/>
      <c r="F61" s="17">
        <v>1</v>
      </c>
      <c r="G61" s="12"/>
      <c r="H61" s="12"/>
      <c r="I61" s="17"/>
      <c r="J61" s="17">
        <v>12071</v>
      </c>
      <c r="K61" s="17">
        <f>J61-I61</f>
        <v>12071</v>
      </c>
      <c r="L61" s="12"/>
      <c r="M61" s="12"/>
      <c r="N61" s="45"/>
      <c r="O61" s="16"/>
      <c r="P61" s="16"/>
      <c r="Q61" s="16"/>
      <c r="R61" s="18"/>
      <c r="S61" s="16"/>
      <c r="T61" s="16"/>
      <c r="U61" s="19"/>
      <c r="V61" s="21"/>
      <c r="W61" s="19"/>
      <c r="X61" s="21"/>
      <c r="Y61" s="21"/>
      <c r="Z61" s="21"/>
      <c r="AA61" s="19"/>
      <c r="AB61" s="21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</row>
    <row r="62" spans="1:82" s="34" customFormat="1" ht="21" x14ac:dyDescent="0.2">
      <c r="A62" s="28"/>
      <c r="B62" s="43"/>
      <c r="C62" s="22" t="s">
        <v>143</v>
      </c>
      <c r="D62" s="36" t="s">
        <v>53</v>
      </c>
      <c r="E62" s="22"/>
      <c r="F62" s="17">
        <v>3</v>
      </c>
      <c r="G62" s="12"/>
      <c r="H62" s="12"/>
      <c r="I62" s="17"/>
      <c r="J62" s="17">
        <v>1110</v>
      </c>
      <c r="K62" s="17">
        <f>J62-I62</f>
        <v>1110</v>
      </c>
      <c r="L62" s="12"/>
      <c r="M62" s="12"/>
      <c r="N62" s="45"/>
      <c r="O62" s="16"/>
      <c r="P62" s="16"/>
      <c r="Q62" s="16"/>
      <c r="R62" s="18"/>
      <c r="S62" s="16"/>
      <c r="T62" s="16"/>
      <c r="U62" s="19"/>
      <c r="V62" s="21"/>
      <c r="W62" s="19"/>
      <c r="X62" s="21"/>
      <c r="Y62" s="21"/>
      <c r="Z62" s="21"/>
      <c r="AA62" s="19"/>
      <c r="AB62" s="21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spans="1:82" s="34" customFormat="1" ht="11.25" customHeight="1" x14ac:dyDescent="0.2">
      <c r="A63" s="7"/>
      <c r="B63" s="7"/>
      <c r="C63" s="26" t="s">
        <v>49</v>
      </c>
      <c r="D63" s="24"/>
      <c r="E63" s="24"/>
      <c r="F63" s="12"/>
      <c r="G63" s="12"/>
      <c r="H63" s="12"/>
      <c r="I63" s="12">
        <f>I59+I61+I62</f>
        <v>277752</v>
      </c>
      <c r="J63" s="12">
        <f t="shared" ref="J63:K63" si="8">J59+J61+J62</f>
        <v>247890</v>
      </c>
      <c r="K63" s="12">
        <f t="shared" si="8"/>
        <v>-29862</v>
      </c>
      <c r="L63" s="12"/>
      <c r="M63" s="12"/>
      <c r="N63" s="12"/>
      <c r="O63" s="10"/>
      <c r="P63" s="15"/>
      <c r="Q63" s="10"/>
      <c r="R63" s="15"/>
      <c r="S63" s="10"/>
      <c r="T63" s="15"/>
      <c r="U63" s="12"/>
      <c r="V63" s="12"/>
      <c r="W63" s="12"/>
      <c r="X63" s="12"/>
      <c r="Y63" s="12"/>
      <c r="Z63" s="12"/>
      <c r="AA63" s="12"/>
      <c r="AB63" s="12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spans="1:82" ht="5.25" customHeight="1" x14ac:dyDescent="0.2"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</row>
    <row r="65" spans="1:82" s="31" customFormat="1" ht="12.75" customHeight="1" x14ac:dyDescent="0.2">
      <c r="A65" s="71" t="s">
        <v>62</v>
      </c>
      <c r="B65" s="71"/>
      <c r="C65" s="71"/>
      <c r="D65" s="71"/>
      <c r="E65" s="71"/>
      <c r="F65" s="71"/>
      <c r="G65" s="29"/>
      <c r="H65" s="29"/>
      <c r="I65" s="29"/>
      <c r="J65" s="29"/>
      <c r="K65" s="29"/>
      <c r="L65" s="29"/>
      <c r="M65" s="44"/>
      <c r="N65" s="30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1:82" s="31" customFormat="1" ht="12.75" customHeight="1" x14ac:dyDescent="0.2">
      <c r="A66" s="65" t="s">
        <v>129</v>
      </c>
      <c r="B66" s="65"/>
      <c r="C66" s="65"/>
      <c r="D66" s="65"/>
      <c r="E66" s="65"/>
      <c r="F66" s="65"/>
      <c r="G66" s="29"/>
      <c r="H66" s="29"/>
      <c r="I66" s="29"/>
      <c r="J66" s="29"/>
      <c r="K66" s="29"/>
      <c r="L66" s="29"/>
      <c r="M66" s="44"/>
      <c r="N66" s="30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</row>
    <row r="67" spans="1:82" s="31" customFormat="1" ht="12.75" customHeight="1" x14ac:dyDescent="0.2">
      <c r="A67" s="66" t="s">
        <v>63</v>
      </c>
      <c r="B67" s="67"/>
      <c r="C67" s="67"/>
      <c r="D67" s="68"/>
      <c r="E67" s="63" t="s">
        <v>78</v>
      </c>
      <c r="F67" s="64"/>
      <c r="G67" s="32"/>
      <c r="H67" s="32"/>
      <c r="I67" s="33"/>
      <c r="J67" s="32"/>
      <c r="K67" s="44"/>
      <c r="L67" s="33"/>
      <c r="M67" s="44"/>
      <c r="N67" s="30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</row>
    <row r="68" spans="1:82" s="31" customFormat="1" ht="9.75" customHeight="1" x14ac:dyDescent="0.2">
      <c r="A68" s="55" t="s">
        <v>64</v>
      </c>
      <c r="B68" s="56"/>
      <c r="C68" s="56"/>
      <c r="D68" s="57"/>
      <c r="E68" s="58">
        <v>2935110</v>
      </c>
      <c r="F68" s="59"/>
      <c r="G68" s="32"/>
      <c r="H68" s="32"/>
      <c r="I68" s="33"/>
      <c r="J68" s="32"/>
      <c r="K68" s="44"/>
      <c r="L68" s="33"/>
      <c r="M68" s="44"/>
      <c r="N68" s="30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</row>
    <row r="69" spans="1:82" s="31" customFormat="1" ht="9.75" customHeight="1" x14ac:dyDescent="0.2">
      <c r="A69" s="55" t="s">
        <v>65</v>
      </c>
      <c r="B69" s="56"/>
      <c r="C69" s="56"/>
      <c r="D69" s="57"/>
      <c r="E69" s="58">
        <v>2440791</v>
      </c>
      <c r="F69" s="59"/>
      <c r="G69" s="32"/>
      <c r="H69" s="32"/>
      <c r="I69" s="33"/>
      <c r="J69" s="32"/>
      <c r="K69" s="44"/>
      <c r="L69" s="33"/>
      <c r="M69" s="44"/>
      <c r="N69" s="30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</row>
    <row r="70" spans="1:82" s="31" customFormat="1" ht="9.75" customHeight="1" x14ac:dyDescent="0.2">
      <c r="A70" s="60" t="s">
        <v>66</v>
      </c>
      <c r="B70" s="61"/>
      <c r="C70" s="61"/>
      <c r="D70" s="62"/>
      <c r="E70" s="63">
        <f>E68-E69</f>
        <v>494319</v>
      </c>
      <c r="F70" s="64"/>
      <c r="G70" s="32"/>
      <c r="H70" s="32"/>
      <c r="I70" s="33"/>
      <c r="J70" s="32"/>
      <c r="K70" s="44"/>
      <c r="L70" s="33"/>
      <c r="M70" s="44"/>
      <c r="N70" s="30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</row>
    <row r="71" spans="1:82" s="31" customFormat="1" ht="9.75" customHeight="1" x14ac:dyDescent="0.2">
      <c r="A71" s="53" t="s">
        <v>67</v>
      </c>
      <c r="B71" s="53"/>
      <c r="C71" s="53"/>
      <c r="D71" s="53"/>
      <c r="E71" s="54">
        <f>-59265</f>
        <v>-59265</v>
      </c>
      <c r="F71" s="54"/>
      <c r="G71" s="32"/>
      <c r="H71" s="32"/>
      <c r="I71" s="33"/>
      <c r="J71" s="32"/>
      <c r="K71" s="44"/>
      <c r="L71" s="33"/>
      <c r="M71" s="44"/>
      <c r="N71" s="30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</row>
    <row r="72" spans="1:82" s="31" customFormat="1" ht="9.75" customHeight="1" x14ac:dyDescent="0.2">
      <c r="A72" s="53" t="s">
        <v>68</v>
      </c>
      <c r="B72" s="53"/>
      <c r="C72" s="53"/>
      <c r="D72" s="53"/>
      <c r="E72" s="54">
        <f>-112310</f>
        <v>-112310</v>
      </c>
      <c r="F72" s="54"/>
      <c r="G72" s="32"/>
      <c r="H72" s="32"/>
      <c r="I72" s="33"/>
      <c r="J72" s="32"/>
      <c r="K72" s="44"/>
      <c r="L72" s="33"/>
      <c r="M72" s="44"/>
      <c r="N72" s="30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</row>
    <row r="73" spans="1:82" s="31" customFormat="1" ht="9.75" customHeight="1" x14ac:dyDescent="0.2">
      <c r="A73" s="53" t="s">
        <v>69</v>
      </c>
      <c r="B73" s="53"/>
      <c r="C73" s="53"/>
      <c r="D73" s="53"/>
      <c r="E73" s="54">
        <f>-40491</f>
        <v>-40491</v>
      </c>
      <c r="F73" s="54"/>
      <c r="G73" s="32"/>
      <c r="H73" s="32"/>
      <c r="I73" s="33"/>
      <c r="J73" s="32"/>
      <c r="K73" s="44"/>
      <c r="L73" s="33"/>
      <c r="M73" s="44"/>
      <c r="N73" s="30"/>
    </row>
    <row r="74" spans="1:82" s="31" customFormat="1" ht="9.75" customHeight="1" x14ac:dyDescent="0.2">
      <c r="A74" s="53" t="s">
        <v>70</v>
      </c>
      <c r="B74" s="53"/>
      <c r="C74" s="53"/>
      <c r="D74" s="53"/>
      <c r="E74" s="54">
        <v>15814</v>
      </c>
      <c r="F74" s="54"/>
      <c r="G74" s="32"/>
      <c r="H74" s="32"/>
      <c r="I74" s="33"/>
      <c r="J74" s="32"/>
      <c r="K74" s="44"/>
      <c r="L74" s="33"/>
      <c r="M74" s="44"/>
      <c r="N74" s="30"/>
    </row>
    <row r="75" spans="1:82" s="31" customFormat="1" ht="9.75" customHeight="1" x14ac:dyDescent="0.2">
      <c r="A75" s="51" t="s">
        <v>71</v>
      </c>
      <c r="B75" s="51"/>
      <c r="C75" s="51"/>
      <c r="D75" s="51"/>
      <c r="E75" s="52">
        <f>E71+E72+E73+E74+E70</f>
        <v>298067</v>
      </c>
      <c r="F75" s="52"/>
      <c r="G75" s="32"/>
      <c r="H75" s="32"/>
      <c r="I75" s="33"/>
      <c r="J75" s="32"/>
      <c r="K75" s="44"/>
      <c r="L75" s="33"/>
      <c r="M75" s="44"/>
      <c r="N75" s="30"/>
    </row>
    <row r="76" spans="1:82" s="31" customFormat="1" ht="9.75" customHeight="1" x14ac:dyDescent="0.2">
      <c r="A76" s="51" t="s">
        <v>72</v>
      </c>
      <c r="B76" s="51"/>
      <c r="C76" s="51"/>
      <c r="D76" s="51"/>
      <c r="E76" s="52">
        <f>E75</f>
        <v>298067</v>
      </c>
      <c r="F76" s="52"/>
      <c r="G76" s="32"/>
      <c r="H76" s="32"/>
      <c r="I76" s="33"/>
      <c r="J76" s="32"/>
      <c r="K76" s="44"/>
      <c r="L76" s="33"/>
      <c r="M76" s="44"/>
      <c r="N76" s="30"/>
    </row>
    <row r="77" spans="1:82" s="31" customFormat="1" ht="9.75" customHeight="1" x14ac:dyDescent="0.2">
      <c r="A77" s="53" t="s">
        <v>73</v>
      </c>
      <c r="B77" s="53"/>
      <c r="C77" s="53"/>
      <c r="D77" s="53"/>
      <c r="E77" s="54">
        <v>127235</v>
      </c>
      <c r="F77" s="54"/>
      <c r="G77" s="32"/>
      <c r="H77" s="32"/>
      <c r="I77" s="33"/>
      <c r="J77" s="32"/>
      <c r="K77" s="44"/>
      <c r="L77" s="33"/>
      <c r="M77" s="44"/>
      <c r="N77" s="30"/>
    </row>
    <row r="78" spans="1:82" s="31" customFormat="1" ht="9.75" customHeight="1" x14ac:dyDescent="0.2">
      <c r="A78" s="51" t="s">
        <v>74</v>
      </c>
      <c r="B78" s="51"/>
      <c r="C78" s="51"/>
      <c r="D78" s="51"/>
      <c r="E78" s="52">
        <f>E76-E77</f>
        <v>170832</v>
      </c>
      <c r="F78" s="52"/>
      <c r="G78" s="32"/>
      <c r="H78" s="32"/>
      <c r="I78" s="33"/>
      <c r="J78" s="32"/>
      <c r="K78" s="44"/>
      <c r="L78" s="33"/>
      <c r="M78" s="44"/>
      <c r="N78" s="30"/>
    </row>
  </sheetData>
  <mergeCells count="84">
    <mergeCell ref="A6:A8"/>
    <mergeCell ref="B6:G6"/>
    <mergeCell ref="H6:H8"/>
    <mergeCell ref="I6:L6"/>
    <mergeCell ref="M6:P6"/>
    <mergeCell ref="C1:X1"/>
    <mergeCell ref="C2:X2"/>
    <mergeCell ref="C3:X3"/>
    <mergeCell ref="C4:X4"/>
    <mergeCell ref="C5:P5"/>
    <mergeCell ref="AA6:AA8"/>
    <mergeCell ref="AB6:AB8"/>
    <mergeCell ref="B7:B8"/>
    <mergeCell ref="C7:C8"/>
    <mergeCell ref="D7:D8"/>
    <mergeCell ref="E7:F7"/>
    <mergeCell ref="G7:G8"/>
    <mergeCell ref="I7:I8"/>
    <mergeCell ref="J7:J8"/>
    <mergeCell ref="K7:K8"/>
    <mergeCell ref="L7:L8"/>
    <mergeCell ref="M7:N7"/>
    <mergeCell ref="O7:O8"/>
    <mergeCell ref="P7:P8"/>
    <mergeCell ref="S7:T7"/>
    <mergeCell ref="U7:V7"/>
    <mergeCell ref="W7:X7"/>
    <mergeCell ref="Y7:Z7"/>
    <mergeCell ref="Q7:R7"/>
    <mergeCell ref="Q6:Z6"/>
    <mergeCell ref="A65:F65"/>
    <mergeCell ref="A13:A14"/>
    <mergeCell ref="G12:G34"/>
    <mergeCell ref="H12:H34"/>
    <mergeCell ref="C13:C14"/>
    <mergeCell ref="I13:I14"/>
    <mergeCell ref="J13:J14"/>
    <mergeCell ref="L20:L22"/>
    <mergeCell ref="L24:L26"/>
    <mergeCell ref="L28:L34"/>
    <mergeCell ref="G45:G58"/>
    <mergeCell ref="H45:H58"/>
    <mergeCell ref="A66:F66"/>
    <mergeCell ref="A67:D67"/>
    <mergeCell ref="E67:F67"/>
    <mergeCell ref="A68:D68"/>
    <mergeCell ref="E68:F68"/>
    <mergeCell ref="A69:D69"/>
    <mergeCell ref="E69:F69"/>
    <mergeCell ref="A70:D70"/>
    <mergeCell ref="E70:F70"/>
    <mergeCell ref="A71:D71"/>
    <mergeCell ref="E71:F71"/>
    <mergeCell ref="A78:D78"/>
    <mergeCell ref="E78:F78"/>
    <mergeCell ref="G38:G41"/>
    <mergeCell ref="H38:H41"/>
    <mergeCell ref="A75:D75"/>
    <mergeCell ref="E75:F75"/>
    <mergeCell ref="A76:D76"/>
    <mergeCell ref="E76:F76"/>
    <mergeCell ref="A77:D77"/>
    <mergeCell ref="E77:F77"/>
    <mergeCell ref="A72:D72"/>
    <mergeCell ref="E72:F72"/>
    <mergeCell ref="A73:D73"/>
    <mergeCell ref="E73:F73"/>
    <mergeCell ref="A74:D74"/>
    <mergeCell ref="E74:F74"/>
    <mergeCell ref="B13:B14"/>
    <mergeCell ref="L16:L19"/>
    <mergeCell ref="AB36:AB39"/>
    <mergeCell ref="L40:L41"/>
    <mergeCell ref="AA10:AA13"/>
    <mergeCell ref="AB10:AB13"/>
    <mergeCell ref="K13:K14"/>
    <mergeCell ref="L13:L14"/>
    <mergeCell ref="M13:M14"/>
    <mergeCell ref="N13:N14"/>
    <mergeCell ref="L46:L47"/>
    <mergeCell ref="L52:L58"/>
    <mergeCell ref="AA43:AA47"/>
    <mergeCell ref="AB43:AB50"/>
    <mergeCell ref="AA36:AA39"/>
  </mergeCells>
  <pageMargins left="0.19685039370078741" right="0.19685039370078741" top="0.27559055118110237" bottom="0.19685039370078741" header="0.31496062992125984" footer="0.19685039370078741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ОБЪЯВЛЕНИЕ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2019-06-11T08:16:22Z</dcterms:modified>
</cp:coreProperties>
</file>